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dosAnjosOlivei\Downloads\"/>
    </mc:Choice>
  </mc:AlternateContent>
  <xr:revisionPtr revIDLastSave="0" documentId="13_ncr:1_{B203A024-D141-41AD-BB53-261AF1CA2A98}" xr6:coauthVersionLast="47" xr6:coauthVersionMax="47" xr10:uidLastSave="{00000000-0000-0000-0000-000000000000}"/>
  <bookViews>
    <workbookView xWindow="-108" yWindow="-108" windowWidth="23256" windowHeight="12456" xr2:uid="{E7DD4162-D5B5-4E18-94D7-B7383C22687E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113" i="1" l="1"/>
  <c r="Q61" i="1"/>
  <c r="Q33" i="1"/>
  <c r="Q16" i="1"/>
  <c r="Q126" i="1"/>
  <c r="Q125" i="1"/>
  <c r="Q124" i="1"/>
  <c r="Q123" i="1"/>
  <c r="Q122" i="1"/>
  <c r="Q121" i="1"/>
  <c r="Q120" i="1"/>
  <c r="H119" i="1"/>
  <c r="G119" i="1"/>
  <c r="F119" i="1"/>
  <c r="E119" i="1"/>
  <c r="H118" i="1"/>
  <c r="G118" i="1"/>
  <c r="F118" i="1"/>
  <c r="E118" i="1"/>
  <c r="H117" i="1"/>
  <c r="G117" i="1"/>
  <c r="F117" i="1"/>
  <c r="E117" i="1"/>
  <c r="H116" i="1"/>
  <c r="G116" i="1"/>
  <c r="F116" i="1"/>
  <c r="E116" i="1"/>
  <c r="H115" i="1"/>
  <c r="G115" i="1"/>
  <c r="F115" i="1"/>
  <c r="E115" i="1"/>
  <c r="H114" i="1"/>
  <c r="G114" i="1"/>
  <c r="F114" i="1"/>
  <c r="E114" i="1"/>
  <c r="H113" i="1"/>
  <c r="H112" i="1"/>
  <c r="G112" i="1"/>
  <c r="F112" i="1"/>
  <c r="E112" i="1"/>
  <c r="H111" i="1"/>
  <c r="G111" i="1"/>
  <c r="F111" i="1"/>
  <c r="E111" i="1"/>
  <c r="H110" i="1"/>
  <c r="G110" i="1"/>
  <c r="F110" i="1"/>
  <c r="E110" i="1"/>
  <c r="H109" i="1"/>
  <c r="G109" i="1"/>
  <c r="F109" i="1"/>
  <c r="E109" i="1"/>
  <c r="H108" i="1"/>
  <c r="G108" i="1"/>
  <c r="F108" i="1"/>
  <c r="E108" i="1"/>
  <c r="H107" i="1"/>
  <c r="G107" i="1"/>
  <c r="F107" i="1"/>
  <c r="E107" i="1"/>
  <c r="H106" i="1"/>
  <c r="G106" i="1"/>
  <c r="F106" i="1"/>
  <c r="E106" i="1"/>
  <c r="H105" i="1"/>
  <c r="G105" i="1"/>
  <c r="F105" i="1"/>
  <c r="E105" i="1"/>
  <c r="Q104" i="1"/>
  <c r="Q103" i="1"/>
  <c r="Q102" i="1"/>
  <c r="Q101" i="1"/>
  <c r="Q100" i="1"/>
  <c r="Q99" i="1"/>
  <c r="Q98" i="1"/>
  <c r="Q97" i="1"/>
  <c r="H96" i="1"/>
  <c r="G96" i="1"/>
  <c r="F96" i="1"/>
  <c r="E96" i="1"/>
  <c r="H95" i="1"/>
  <c r="G95" i="1"/>
  <c r="F95" i="1"/>
  <c r="E95" i="1"/>
  <c r="Q94" i="1"/>
  <c r="Q93" i="1"/>
  <c r="Q92" i="1"/>
  <c r="Q91" i="1"/>
  <c r="Q90" i="1"/>
  <c r="Q89" i="1"/>
  <c r="Q88" i="1"/>
  <c r="Q87" i="1"/>
  <c r="Q86" i="1"/>
  <c r="H85" i="1"/>
  <c r="G85" i="1"/>
  <c r="F85" i="1"/>
  <c r="E85" i="1"/>
  <c r="H84" i="1"/>
  <c r="G84" i="1"/>
  <c r="F84" i="1"/>
  <c r="E84" i="1"/>
  <c r="Q83" i="1"/>
  <c r="Q82" i="1"/>
  <c r="Q81" i="1"/>
  <c r="Q80" i="1"/>
  <c r="Q79" i="1"/>
  <c r="Q78" i="1"/>
  <c r="H77" i="1"/>
  <c r="G77" i="1"/>
  <c r="F77" i="1"/>
  <c r="E77" i="1"/>
  <c r="H76" i="1"/>
  <c r="G76" i="1"/>
  <c r="F76" i="1"/>
  <c r="E76" i="1"/>
  <c r="Q75" i="1"/>
  <c r="Q74" i="1"/>
  <c r="Q73" i="1"/>
  <c r="Q72" i="1"/>
  <c r="Q71" i="1"/>
  <c r="Q70" i="1"/>
  <c r="Q69" i="1"/>
  <c r="H68" i="1"/>
  <c r="G68" i="1"/>
  <c r="F68" i="1"/>
  <c r="E68" i="1"/>
  <c r="H67" i="1"/>
  <c r="G67" i="1"/>
  <c r="F67" i="1"/>
  <c r="E67" i="1"/>
  <c r="Q66" i="1"/>
  <c r="Q65" i="1"/>
  <c r="Q64" i="1"/>
  <c r="Q63" i="1"/>
  <c r="Q62" i="1"/>
  <c r="H60" i="1"/>
  <c r="G60" i="1"/>
  <c r="F60" i="1"/>
  <c r="E60" i="1"/>
  <c r="H59" i="1"/>
  <c r="G59" i="1"/>
  <c r="F59" i="1"/>
  <c r="E59" i="1"/>
  <c r="H58" i="1"/>
  <c r="G58" i="1"/>
  <c r="F58" i="1"/>
  <c r="E58" i="1"/>
  <c r="Q57" i="1"/>
  <c r="Q56" i="1"/>
  <c r="Q55" i="1"/>
  <c r="Q54" i="1"/>
  <c r="Q53" i="1"/>
  <c r="H53" i="1"/>
  <c r="G53" i="1"/>
  <c r="F53" i="1"/>
  <c r="E53" i="1"/>
  <c r="Q52" i="1"/>
  <c r="Q51" i="1"/>
  <c r="Q50" i="1"/>
  <c r="Q49" i="1"/>
  <c r="Q48" i="1"/>
  <c r="Q47" i="1"/>
  <c r="Q46" i="1"/>
  <c r="Q45" i="1"/>
  <c r="Q44" i="1"/>
  <c r="Q43" i="1"/>
  <c r="Q42" i="1"/>
  <c r="Q41" i="1"/>
  <c r="H40" i="1"/>
  <c r="G40" i="1"/>
  <c r="F40" i="1"/>
  <c r="E40" i="1"/>
  <c r="Q39" i="1"/>
  <c r="H38" i="1"/>
  <c r="G38" i="1"/>
  <c r="F38" i="1"/>
  <c r="E38" i="1"/>
  <c r="H37" i="1"/>
  <c r="G37" i="1"/>
  <c r="F37" i="1"/>
  <c r="E37" i="1"/>
  <c r="E36" i="1"/>
  <c r="Q35" i="1"/>
  <c r="Q34" i="1"/>
  <c r="H33" i="1"/>
  <c r="G33" i="1"/>
  <c r="F33" i="1"/>
  <c r="E33" i="1"/>
  <c r="Q32" i="1"/>
  <c r="Q31" i="1"/>
  <c r="Q30" i="1"/>
  <c r="Q29" i="1"/>
  <c r="Q28" i="1"/>
  <c r="H27" i="1"/>
  <c r="G27" i="1"/>
  <c r="F27" i="1"/>
  <c r="E27" i="1"/>
  <c r="Q26" i="1"/>
  <c r="Q25" i="1"/>
  <c r="Q24" i="1"/>
  <c r="Q23" i="1"/>
  <c r="Q22" i="1"/>
  <c r="Q21" i="1"/>
  <c r="Q20" i="1"/>
  <c r="Q19" i="1"/>
  <c r="Q18" i="1"/>
  <c r="Q17" i="1"/>
  <c r="H15" i="1"/>
  <c r="G15" i="1"/>
  <c r="F15" i="1"/>
  <c r="E15" i="1"/>
  <c r="Q14" i="1"/>
  <c r="Q13" i="1"/>
  <c r="Q12" i="1"/>
  <c r="H11" i="1"/>
  <c r="G11" i="1"/>
  <c r="F11" i="1"/>
  <c r="E11" i="1"/>
  <c r="Q10" i="1"/>
  <c r="H9" i="1"/>
  <c r="G9" i="1"/>
  <c r="F9" i="1"/>
  <c r="E9" i="1"/>
  <c r="H8" i="1"/>
  <c r="G8" i="1"/>
  <c r="F8" i="1"/>
  <c r="E8" i="1"/>
  <c r="Q119" i="1" l="1"/>
  <c r="Q118" i="1"/>
  <c r="Q117" i="1"/>
  <c r="Q116" i="1"/>
  <c r="Q114" i="1"/>
  <c r="Q111" i="1"/>
  <c r="Q110" i="1"/>
  <c r="Q109" i="1"/>
  <c r="Q108" i="1"/>
  <c r="Q107" i="1"/>
  <c r="Q105" i="1"/>
  <c r="Q96" i="1"/>
  <c r="Q95" i="1"/>
  <c r="Q85" i="1"/>
  <c r="Q84" i="1"/>
  <c r="Q77" i="1"/>
  <c r="Q76" i="1"/>
  <c r="Q67" i="1"/>
  <c r="Q40" i="1"/>
  <c r="Q38" i="1"/>
  <c r="Q37" i="1"/>
  <c r="Q36" i="1"/>
  <c r="Q27" i="1"/>
  <c r="Q15" i="1"/>
  <c r="Q11" i="1"/>
  <c r="Q9" i="1"/>
  <c r="Q8" i="1"/>
  <c r="H7" i="1"/>
  <c r="G7" i="1"/>
  <c r="F7" i="1"/>
  <c r="E7" i="1"/>
  <c r="Q7" i="1" s="1"/>
  <c r="Q60" i="1"/>
  <c r="Q58" i="1"/>
  <c r="Q115" i="1"/>
  <c r="Q112" i="1"/>
  <c r="Q106" i="1"/>
  <c r="Q68" i="1"/>
  <c r="Q59" i="1"/>
</calcChain>
</file>

<file path=xl/sharedStrings.xml><?xml version="1.0" encoding="utf-8"?>
<sst xmlns="http://schemas.openxmlformats.org/spreadsheetml/2006/main" count="135" uniqueCount="66">
  <si>
    <t>Emplacamento de autoveículos NACIONAIS novos por empresa</t>
  </si>
  <si>
    <t>Unidades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</si>
  <si>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</si>
  <si>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</si>
  <si>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</si>
  <si>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</si>
  <si>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</si>
  <si>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</si>
  <si>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</si>
  <si>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</si>
  <si>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</si>
  <si>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</si>
  <si>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</si>
  <si>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</si>
  <si>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Ano</t>
  </si>
  <si>
    <t>Total</t>
  </si>
  <si>
    <t>Automóveis</t>
  </si>
  <si>
    <t>Empresas associadas à Anfavea</t>
  </si>
  <si>
    <t>BMW</t>
  </si>
  <si>
    <t>Caoa</t>
  </si>
  <si>
    <t xml:space="preserve">     Caoa Changan</t>
  </si>
  <si>
    <t xml:space="preserve">     Caoa Chery     </t>
  </si>
  <si>
    <t xml:space="preserve">     Hyundai </t>
  </si>
  <si>
    <t>FCA</t>
  </si>
  <si>
    <t xml:space="preserve">     Alfa Romeo     </t>
  </si>
  <si>
    <t xml:space="preserve">     Dodge     </t>
  </si>
  <si>
    <t xml:space="preserve">     Fiat     </t>
  </si>
  <si>
    <t xml:space="preserve">     Jeep</t>
  </si>
  <si>
    <t>Ford</t>
  </si>
  <si>
    <t>General Motors</t>
  </si>
  <si>
    <t>Honda Automóveis</t>
  </si>
  <si>
    <t>HPE - Mitsubishi</t>
  </si>
  <si>
    <t>Hyundai Motor</t>
  </si>
  <si>
    <t>Jaguar Land Rover - Land Rover</t>
  </si>
  <si>
    <t>Nissan</t>
  </si>
  <si>
    <t>Peugeot Citroën</t>
  </si>
  <si>
    <t xml:space="preserve">     Citroën</t>
  </si>
  <si>
    <t xml:space="preserve">     Peugeot</t>
  </si>
  <si>
    <t>Renault</t>
  </si>
  <si>
    <t>Toyota</t>
  </si>
  <si>
    <t>Volkswagen</t>
  </si>
  <si>
    <t>Outras empresas</t>
  </si>
  <si>
    <t>BYD</t>
  </si>
  <si>
    <t>Great Wall</t>
  </si>
  <si>
    <t>Outras marcas</t>
  </si>
  <si>
    <t>Comerciais leves</t>
  </si>
  <si>
    <t xml:space="preserve">     Dodge</t>
  </si>
  <si>
    <t>Iveco</t>
  </si>
  <si>
    <t>Peugeot Citroën - Peugeot</t>
  </si>
  <si>
    <t>Volkswagen Caminhões e Ônibus</t>
  </si>
  <si>
    <t>Effa</t>
  </si>
  <si>
    <t>Foton</t>
  </si>
  <si>
    <t>Caminhões</t>
  </si>
  <si>
    <t>Semileves</t>
  </si>
  <si>
    <t>Agrale</t>
  </si>
  <si>
    <t>Leves</t>
  </si>
  <si>
    <t>Mercedes-Benz</t>
  </si>
  <si>
    <t>Médios</t>
  </si>
  <si>
    <t xml:space="preserve">Empresas associadas à Anfavea </t>
  </si>
  <si>
    <t>Semipesados</t>
  </si>
  <si>
    <t>DAF</t>
  </si>
  <si>
    <t>Scania</t>
  </si>
  <si>
    <t>Volvo</t>
  </si>
  <si>
    <t>Pesados</t>
  </si>
  <si>
    <t>Caminhões - Total por empresa</t>
  </si>
  <si>
    <t>Ônibus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</si>
</sst>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4" xfId="0" applyFont="1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2" xfId="0" applyFont="1" applyFill="1" applyBorder="1" applyAlignment="1">
      <alignment vertical="center"/>
    </xf>
    <xf numFmtId="41" fontId="1" fillId="2" borderId="13" xfId="0" applyNumberFormat="1" applyFont="1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41" fontId="1" fillId="2" borderId="13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41" fontId="1" fillId="0" borderId="20" xfId="0" applyNumberFormat="1" applyFont="1" applyBorder="1" applyAlignment="1">
      <alignment vertical="center"/>
    </xf>
    <xf numFmtId="41" fontId="1" fillId="0" borderId="17" xfId="0" applyNumberFormat="1" applyFont="1" applyBorder="1" applyAlignment="1">
      <alignment vertical="center"/>
    </xf>
    <xf numFmtId="41" fontId="1" fillId="0" borderId="18" xfId="0" applyNumberFormat="1" applyFont="1" applyBorder="1" applyAlignment="1">
      <alignment vertical="center"/>
    </xf>
    <xf numFmtId="41" fontId="0" fillId="0" borderId="21" xfId="0" applyNumberFormat="1" applyBorder="1" applyAlignment="1">
      <alignment vertical="center"/>
    </xf>
    <xf numFmtId="41" fontId="0" fillId="0" borderId="17" xfId="0" applyNumberFormat="1" applyBorder="1" applyAlignment="1">
      <alignment vertical="center"/>
    </xf>
    <xf numFmtId="41" fontId="0" fillId="0" borderId="18" xfId="0" applyNumberFormat="1" applyBorder="1" applyAlignment="1">
      <alignment vertical="center"/>
    </xf>
    <xf numFmtId="41" fontId="0" fillId="0" borderId="22" xfId="0" applyNumberFormat="1" applyBorder="1" applyAlignment="1">
      <alignment vertical="center"/>
    </xf>
    <xf numFmtId="41" fontId="0" fillId="0" borderId="23" xfId="0" applyNumberFormat="1" applyBorder="1" applyAlignment="1">
      <alignment vertical="center"/>
    </xf>
    <xf numFmtId="0" fontId="1" fillId="0" borderId="24" xfId="0" applyFont="1" applyBorder="1" applyAlignment="1">
      <alignment vertical="center"/>
    </xf>
    <xf numFmtId="41" fontId="1" fillId="0" borderId="25" xfId="0" applyNumberFormat="1" applyFont="1" applyBorder="1" applyAlignment="1">
      <alignment vertical="center"/>
    </xf>
    <xf numFmtId="41" fontId="0" fillId="0" borderId="25" xfId="0" applyNumberFormat="1" applyBorder="1" applyAlignment="1">
      <alignment vertical="center"/>
    </xf>
    <xf numFmtId="41" fontId="1" fillId="0" borderId="21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41" fontId="0" fillId="0" borderId="29" xfId="0" applyNumberFormat="1" applyBorder="1" applyAlignment="1">
      <alignment vertical="center"/>
    </xf>
    <xf numFmtId="41" fontId="1" fillId="0" borderId="29" xfId="0" applyNumberFormat="1" applyFont="1" applyBorder="1" applyAlignment="1">
      <alignment vertical="center"/>
    </xf>
    <xf numFmtId="41" fontId="1" fillId="2" borderId="30" xfId="0" applyNumberFormat="1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41" fontId="0" fillId="0" borderId="3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41" fontId="1" fillId="0" borderId="30" xfId="0" applyNumberFormat="1" applyFont="1" applyBorder="1" applyAlignment="1">
      <alignment vertical="center"/>
    </xf>
    <xf numFmtId="41" fontId="0" fillId="0" borderId="14" xfId="0" applyNumberFormat="1" applyBorder="1" applyAlignment="1">
      <alignment vertical="center"/>
    </xf>
    <xf numFmtId="41" fontId="1" fillId="0" borderId="26" xfId="0" applyNumberFormat="1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41" fontId="1" fillId="0" borderId="14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1" fontId="0" fillId="0" borderId="26" xfId="0" applyNumberFormat="1" applyBorder="1" applyAlignment="1">
      <alignment vertical="center"/>
    </xf>
    <xf numFmtId="41" fontId="1" fillId="2" borderId="15" xfId="0" applyNumberFormat="1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8D54-90AB-42D7-A49B-5D656EA2787C}">
  <dimension ref="B2:Q126"/>
  <sheetViews>
    <sheetView tabSelected="1" topLeftCell="A104" workbookViewId="0">
      <selection activeCell="Q113" sqref="Q113"/>
    </sheetView>
  </sheetViews>
  <sheetFormatPr defaultRowHeight="14.4" x14ac:dyDescent="0.3"/>
  <cols>
    <col min="2" max="2" width="5.44140625" style="10" customWidth="1"/>
    <col min="3" max="3" width="5" style="10" customWidth="1"/>
    <col min="4" max="4" width="33.44140625" style="10" customWidth="1"/>
    <col min="5" max="15" width="10.5546875" style="10" customWidth="1"/>
    <col min="16" max="16" width="13.5546875" style="10" customWidth="1"/>
    <col min="17" max="17" width="12.44140625" style="10" customWidth="1"/>
  </cols>
  <sheetData>
    <row r="2" spans="2:17" ht="23.4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ht="18" x14ac:dyDescent="0.3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2:17" s="10" customFormat="1" ht="21" x14ac:dyDescent="0.3">
      <c r="B5" s="4"/>
      <c r="C5" s="5" t="s">
        <v>1</v>
      </c>
      <c r="D5" s="6"/>
      <c r="E5" s="7">
        <v>2026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</row>
    <row r="6" spans="2:17" s="10" customFormat="1" ht="19.5" customHeight="1" x14ac:dyDescent="0.3">
      <c r="B6" s="11"/>
      <c r="C6" s="12"/>
      <c r="D6" s="13"/>
      <c r="E6" s="14" t="s">
        <v>2</v>
      </c>
      <c r="F6" s="14" t="s">
        <v>3</v>
      </c>
      <c r="G6" s="14" t="s">
        <v>4</v>
      </c>
      <c r="H6" s="14" t="s">
        <v>5</v>
      </c>
      <c r="I6" s="14" t="s">
        <v>6</v>
      </c>
      <c r="J6" s="14" t="s">
        <v>7</v>
      </c>
      <c r="K6" s="14" t="s">
        <v>8</v>
      </c>
      <c r="L6" s="14" t="s">
        <v>9</v>
      </c>
      <c r="M6" s="14" t="s">
        <v>10</v>
      </c>
      <c r="N6" s="14" t="s">
        <v>11</v>
      </c>
      <c r="O6" s="14" t="s">
        <v>12</v>
      </c>
      <c r="P6" s="14" t="s">
        <v>13</v>
      </c>
      <c r="Q6" s="15" t="s">
        <v>14</v>
      </c>
    </row>
    <row r="7" spans="2:17" s="10" customFormat="1" ht="19.5" customHeight="1" x14ac:dyDescent="0.3">
      <c r="B7" s="16" t="s">
        <v>15</v>
      </c>
      <c r="C7" s="17"/>
      <c r="D7" s="18"/>
      <c r="E7" s="19">
        <f>E8+E37+E58+E118</f>
        <v>132519</v>
      </c>
      <c r="F7" s="19">
        <f>F8+F37+F58+F118</f>
        <v>151386</v>
      </c>
      <c r="G7" s="19">
        <f>G8+G37+G58+G118</f>
        <v>222186</v>
      </c>
      <c r="H7" s="19">
        <f>H8+H37+H58+H118</f>
        <v>199360</v>
      </c>
      <c r="I7" s="19"/>
      <c r="J7" s="19"/>
      <c r="K7" s="19"/>
      <c r="L7" s="19"/>
      <c r="M7" s="19"/>
      <c r="N7" s="19"/>
      <c r="O7" s="19"/>
      <c r="P7" s="19"/>
      <c r="Q7" s="20">
        <f t="shared" ref="Q7:Q70" si="0">SUM(E7:P7)</f>
        <v>705451</v>
      </c>
    </row>
    <row r="8" spans="2:17" s="10" customFormat="1" ht="19.5" customHeight="1" x14ac:dyDescent="0.3">
      <c r="B8" s="21" t="s">
        <v>16</v>
      </c>
      <c r="C8" s="22"/>
      <c r="D8" s="23"/>
      <c r="E8" s="24">
        <f>+E9+E33</f>
        <v>97834</v>
      </c>
      <c r="F8" s="24">
        <f>+F9+F33</f>
        <v>116420</v>
      </c>
      <c r="G8" s="24">
        <f>G9+G33</f>
        <v>172271</v>
      </c>
      <c r="H8" s="24">
        <f>H9+H33</f>
        <v>151073</v>
      </c>
      <c r="I8" s="24"/>
      <c r="J8" s="24"/>
      <c r="K8" s="24"/>
      <c r="L8" s="24"/>
      <c r="M8" s="24"/>
      <c r="N8" s="24"/>
      <c r="O8" s="24"/>
      <c r="P8" s="24"/>
      <c r="Q8" s="20">
        <f t="shared" si="0"/>
        <v>537598</v>
      </c>
    </row>
    <row r="9" spans="2:17" s="10" customFormat="1" ht="19.5" customHeight="1" x14ac:dyDescent="0.3">
      <c r="B9" s="25"/>
      <c r="C9" s="26" t="s">
        <v>17</v>
      </c>
      <c r="D9" s="27"/>
      <c r="E9" s="28">
        <f>+E10+E11+E15+E20+E21+E22+E23+E24+E25+E26+E27+E30+E31+E32</f>
        <v>94079</v>
      </c>
      <c r="F9" s="28">
        <f>+F10+F11+F15+F20+F21+F22+F23+F24+F25+F26+F27+F30+F31+F32</f>
        <v>110025</v>
      </c>
      <c r="G9" s="28">
        <f>G10+G11+G15+G20+G21+G22+G23+G24+G25+G26+G27+G30+G31+G32</f>
        <v>163381</v>
      </c>
      <c r="H9" s="28">
        <f>H10+H11+H15+H20+H21+H22+H23+H24+H25+H26+H27+H30+H31+H32</f>
        <v>141568</v>
      </c>
      <c r="I9" s="28"/>
      <c r="J9" s="28"/>
      <c r="K9" s="28"/>
      <c r="L9" s="28"/>
      <c r="M9" s="28"/>
      <c r="N9" s="28"/>
      <c r="O9" s="28"/>
      <c r="P9" s="28"/>
      <c r="Q9" s="28">
        <f t="shared" si="0"/>
        <v>509053</v>
      </c>
    </row>
    <row r="10" spans="2:17" s="10" customFormat="1" ht="19.5" customHeight="1" x14ac:dyDescent="0.3">
      <c r="B10" s="29"/>
      <c r="C10" s="30"/>
      <c r="D10" s="27" t="s">
        <v>18</v>
      </c>
      <c r="E10" s="31">
        <v>603</v>
      </c>
      <c r="F10" s="31">
        <v>672</v>
      </c>
      <c r="G10" s="31">
        <v>932</v>
      </c>
      <c r="H10" s="31">
        <v>674</v>
      </c>
      <c r="I10" s="31"/>
      <c r="J10" s="31"/>
      <c r="K10" s="31"/>
      <c r="L10" s="31"/>
      <c r="M10" s="31"/>
      <c r="N10" s="31"/>
      <c r="O10" s="31"/>
      <c r="P10" s="31"/>
      <c r="Q10" s="31">
        <f t="shared" si="0"/>
        <v>2881</v>
      </c>
    </row>
    <row r="11" spans="2:17" s="10" customFormat="1" ht="19.5" customHeight="1" x14ac:dyDescent="0.3">
      <c r="B11" s="29"/>
      <c r="C11" s="30"/>
      <c r="D11" s="27" t="s">
        <v>19</v>
      </c>
      <c r="E11" s="31">
        <f>SUM(E12:E14)</f>
        <v>3457</v>
      </c>
      <c r="F11" s="31">
        <f>SUM(F12:F14)</f>
        <v>3329</v>
      </c>
      <c r="G11" s="31">
        <f>SUM(G12:G14)</f>
        <v>8757</v>
      </c>
      <c r="H11" s="31">
        <f>SUM(H12:H14)</f>
        <v>7705</v>
      </c>
      <c r="I11" s="31"/>
      <c r="J11" s="31"/>
      <c r="K11" s="31"/>
      <c r="L11" s="31"/>
      <c r="M11" s="31"/>
      <c r="N11" s="31"/>
      <c r="O11" s="31"/>
      <c r="P11" s="31"/>
      <c r="Q11" s="31">
        <f t="shared" si="0"/>
        <v>23248</v>
      </c>
    </row>
    <row r="12" spans="2:17" s="10" customFormat="1" ht="19.5" customHeight="1" x14ac:dyDescent="0.3">
      <c r="B12" s="29"/>
      <c r="C12" s="30"/>
      <c r="D12" s="27" t="s">
        <v>20</v>
      </c>
      <c r="E12" s="31">
        <v>0</v>
      </c>
      <c r="F12" s="31">
        <v>0</v>
      </c>
      <c r="G12" s="31">
        <v>40</v>
      </c>
      <c r="H12" s="31">
        <v>257</v>
      </c>
      <c r="I12" s="31"/>
      <c r="J12" s="31"/>
      <c r="K12" s="31"/>
      <c r="L12" s="31"/>
      <c r="M12" s="31"/>
      <c r="N12" s="31"/>
      <c r="O12" s="31"/>
      <c r="P12" s="31"/>
      <c r="Q12" s="31">
        <f t="shared" si="0"/>
        <v>297</v>
      </c>
    </row>
    <row r="13" spans="2:17" s="10" customFormat="1" ht="19.5" customHeight="1" x14ac:dyDescent="0.3">
      <c r="B13" s="29"/>
      <c r="C13" s="30"/>
      <c r="D13" s="27" t="s">
        <v>21</v>
      </c>
      <c r="E13" s="31">
        <v>3442</v>
      </c>
      <c r="F13" s="31">
        <v>3319</v>
      </c>
      <c r="G13" s="31">
        <v>8706</v>
      </c>
      <c r="H13" s="31">
        <v>7442</v>
      </c>
      <c r="I13" s="31"/>
      <c r="J13" s="31"/>
      <c r="K13" s="31"/>
      <c r="L13" s="31"/>
      <c r="M13" s="31"/>
      <c r="N13" s="31"/>
      <c r="O13" s="31"/>
      <c r="P13" s="31"/>
      <c r="Q13" s="31">
        <f t="shared" si="0"/>
        <v>22909</v>
      </c>
    </row>
    <row r="14" spans="2:17" s="10" customFormat="1" ht="19.5" customHeight="1" x14ac:dyDescent="0.3">
      <c r="B14" s="29"/>
      <c r="C14" s="30"/>
      <c r="D14" s="27" t="s">
        <v>22</v>
      </c>
      <c r="E14" s="31">
        <v>15</v>
      </c>
      <c r="F14" s="31">
        <v>10</v>
      </c>
      <c r="G14" s="31">
        <v>11</v>
      </c>
      <c r="H14" s="31">
        <v>6</v>
      </c>
      <c r="I14" s="31"/>
      <c r="J14" s="31"/>
      <c r="K14" s="31"/>
      <c r="L14" s="31"/>
      <c r="M14" s="31"/>
      <c r="N14" s="31"/>
      <c r="O14" s="31"/>
      <c r="P14" s="31"/>
      <c r="Q14" s="31">
        <f t="shared" si="0"/>
        <v>42</v>
      </c>
    </row>
    <row r="15" spans="2:17" s="10" customFormat="1" ht="19.5" customHeight="1" x14ac:dyDescent="0.3">
      <c r="B15" s="29"/>
      <c r="C15" s="30"/>
      <c r="D15" s="27" t="s">
        <v>23</v>
      </c>
      <c r="E15" s="31">
        <f>SUM(E18:E19)</f>
        <v>24715</v>
      </c>
      <c r="F15" s="31">
        <f>SUM(F18:F19)</f>
        <v>28157</v>
      </c>
      <c r="G15" s="31">
        <f>SUM(G17:G19)</f>
        <v>35245</v>
      </c>
      <c r="H15" s="31">
        <f>SUM(H16:H19)</f>
        <v>30572</v>
      </c>
      <c r="I15" s="31"/>
      <c r="J15" s="31"/>
      <c r="K15" s="31"/>
      <c r="L15" s="31"/>
      <c r="M15" s="31"/>
      <c r="N15" s="31"/>
      <c r="O15" s="31"/>
      <c r="P15" s="31"/>
      <c r="Q15" s="31">
        <f t="shared" si="0"/>
        <v>118689</v>
      </c>
    </row>
    <row r="16" spans="2:17" s="10" customFormat="1" ht="19.5" customHeight="1" x14ac:dyDescent="0.3">
      <c r="B16" s="29"/>
      <c r="C16" s="30"/>
      <c r="D16" s="27" t="s">
        <v>24</v>
      </c>
      <c r="E16" s="31">
        <v>0</v>
      </c>
      <c r="F16" s="31">
        <v>0</v>
      </c>
      <c r="G16" s="31">
        <v>0</v>
      </c>
      <c r="H16" s="31">
        <v>1</v>
      </c>
      <c r="I16" s="31"/>
      <c r="J16" s="31"/>
      <c r="K16" s="31"/>
      <c r="L16" s="31"/>
      <c r="M16" s="31"/>
      <c r="N16" s="31"/>
      <c r="O16" s="31"/>
      <c r="P16" s="31"/>
      <c r="Q16" s="31">
        <f t="shared" si="0"/>
        <v>1</v>
      </c>
    </row>
    <row r="17" spans="2:17" s="10" customFormat="1" ht="19.5" customHeight="1" x14ac:dyDescent="0.3">
      <c r="B17" s="29"/>
      <c r="C17" s="30"/>
      <c r="D17" s="27" t="s">
        <v>25</v>
      </c>
      <c r="E17" s="31">
        <v>0</v>
      </c>
      <c r="F17" s="31">
        <v>0</v>
      </c>
      <c r="G17" s="31">
        <v>1</v>
      </c>
      <c r="H17" s="31">
        <v>0</v>
      </c>
      <c r="I17" s="31"/>
      <c r="J17" s="31"/>
      <c r="K17" s="31"/>
      <c r="L17" s="31"/>
      <c r="M17" s="31"/>
      <c r="N17" s="31"/>
      <c r="O17" s="31"/>
      <c r="P17" s="31"/>
      <c r="Q17" s="31">
        <f t="shared" si="0"/>
        <v>1</v>
      </c>
    </row>
    <row r="18" spans="2:17" s="10" customFormat="1" ht="19.5" customHeight="1" x14ac:dyDescent="0.3">
      <c r="B18" s="29"/>
      <c r="C18" s="30"/>
      <c r="D18" s="27" t="s">
        <v>26</v>
      </c>
      <c r="E18" s="31">
        <v>15830</v>
      </c>
      <c r="F18" s="31">
        <v>19932</v>
      </c>
      <c r="G18" s="31">
        <v>25135</v>
      </c>
      <c r="H18" s="31">
        <v>22049</v>
      </c>
      <c r="I18" s="31"/>
      <c r="J18" s="31"/>
      <c r="K18" s="31"/>
      <c r="L18" s="31"/>
      <c r="M18" s="31"/>
      <c r="N18" s="31"/>
      <c r="O18" s="31"/>
      <c r="P18" s="31"/>
      <c r="Q18" s="31">
        <f t="shared" si="0"/>
        <v>82946</v>
      </c>
    </row>
    <row r="19" spans="2:17" s="10" customFormat="1" ht="19.5" customHeight="1" x14ac:dyDescent="0.3">
      <c r="B19" s="29"/>
      <c r="C19" s="30"/>
      <c r="D19" s="27" t="s">
        <v>27</v>
      </c>
      <c r="E19" s="31">
        <v>8885</v>
      </c>
      <c r="F19" s="31">
        <v>8225</v>
      </c>
      <c r="G19" s="31">
        <v>10109</v>
      </c>
      <c r="H19" s="31">
        <v>8522</v>
      </c>
      <c r="I19" s="31"/>
      <c r="J19" s="31"/>
      <c r="K19" s="31"/>
      <c r="L19" s="31"/>
      <c r="M19" s="31"/>
      <c r="N19" s="31"/>
      <c r="O19" s="31"/>
      <c r="P19" s="31"/>
      <c r="Q19" s="31">
        <f t="shared" si="0"/>
        <v>35741</v>
      </c>
    </row>
    <row r="20" spans="2:17" s="10" customFormat="1" ht="19.5" customHeight="1" x14ac:dyDescent="0.3">
      <c r="B20" s="29"/>
      <c r="C20" s="30"/>
      <c r="D20" s="27" t="s">
        <v>28</v>
      </c>
      <c r="E20" s="31">
        <v>2</v>
      </c>
      <c r="F20" s="31">
        <v>10</v>
      </c>
      <c r="G20" s="31">
        <v>2</v>
      </c>
      <c r="H20" s="31">
        <v>13</v>
      </c>
      <c r="I20" s="31"/>
      <c r="J20" s="31"/>
      <c r="K20" s="31"/>
      <c r="L20" s="31"/>
      <c r="M20" s="31"/>
      <c r="N20" s="31"/>
      <c r="O20" s="31"/>
      <c r="P20" s="31"/>
      <c r="Q20" s="31">
        <f t="shared" si="0"/>
        <v>27</v>
      </c>
    </row>
    <row r="21" spans="2:17" s="10" customFormat="1" ht="19.5" customHeight="1" x14ac:dyDescent="0.3">
      <c r="B21" s="29"/>
      <c r="C21" s="30"/>
      <c r="D21" s="27" t="s">
        <v>29</v>
      </c>
      <c r="E21" s="31">
        <v>11611</v>
      </c>
      <c r="F21" s="31">
        <v>13021</v>
      </c>
      <c r="G21" s="31">
        <v>21956</v>
      </c>
      <c r="H21" s="31">
        <v>17817</v>
      </c>
      <c r="I21" s="31"/>
      <c r="J21" s="31"/>
      <c r="K21" s="31"/>
      <c r="L21" s="31"/>
      <c r="M21" s="31"/>
      <c r="N21" s="31"/>
      <c r="O21" s="31"/>
      <c r="P21" s="31"/>
      <c r="Q21" s="31">
        <f t="shared" si="0"/>
        <v>64405</v>
      </c>
    </row>
    <row r="22" spans="2:17" s="10" customFormat="1" ht="19.5" customHeight="1" x14ac:dyDescent="0.3">
      <c r="B22" s="32"/>
      <c r="C22" s="33"/>
      <c r="D22" s="27" t="s">
        <v>30</v>
      </c>
      <c r="E22" s="31">
        <v>6643</v>
      </c>
      <c r="F22" s="31">
        <v>7511</v>
      </c>
      <c r="G22" s="31">
        <v>9855</v>
      </c>
      <c r="H22" s="31">
        <v>8987</v>
      </c>
      <c r="I22" s="31"/>
      <c r="J22" s="31"/>
      <c r="K22" s="31"/>
      <c r="L22" s="31"/>
      <c r="M22" s="31"/>
      <c r="N22" s="31"/>
      <c r="O22" s="31"/>
      <c r="P22" s="31"/>
      <c r="Q22" s="31">
        <f t="shared" si="0"/>
        <v>32996</v>
      </c>
    </row>
    <row r="23" spans="2:17" s="10" customFormat="1" ht="19.5" customHeight="1" x14ac:dyDescent="0.3">
      <c r="B23" s="32"/>
      <c r="C23" s="33"/>
      <c r="D23" s="27" t="s">
        <v>31</v>
      </c>
      <c r="E23" s="31">
        <v>560</v>
      </c>
      <c r="F23" s="31">
        <v>555</v>
      </c>
      <c r="G23" s="31">
        <v>633</v>
      </c>
      <c r="H23" s="31">
        <v>581</v>
      </c>
      <c r="I23" s="31"/>
      <c r="J23" s="31"/>
      <c r="K23" s="31"/>
      <c r="L23" s="31"/>
      <c r="M23" s="31"/>
      <c r="N23" s="31"/>
      <c r="O23" s="31"/>
      <c r="P23" s="31"/>
      <c r="Q23" s="31">
        <f t="shared" si="0"/>
        <v>2329</v>
      </c>
    </row>
    <row r="24" spans="2:17" s="10" customFormat="1" ht="19.5" customHeight="1" x14ac:dyDescent="0.3">
      <c r="B24" s="32"/>
      <c r="C24" s="33"/>
      <c r="D24" s="27" t="s">
        <v>32</v>
      </c>
      <c r="E24" s="31">
        <v>10074</v>
      </c>
      <c r="F24" s="31">
        <v>12023</v>
      </c>
      <c r="G24" s="31">
        <v>19042</v>
      </c>
      <c r="H24" s="31">
        <v>18467</v>
      </c>
      <c r="I24" s="31"/>
      <c r="J24" s="31"/>
      <c r="K24" s="31"/>
      <c r="L24" s="31"/>
      <c r="M24" s="31"/>
      <c r="N24" s="31"/>
      <c r="O24" s="31"/>
      <c r="P24" s="31"/>
      <c r="Q24" s="31">
        <f t="shared" si="0"/>
        <v>59606</v>
      </c>
    </row>
    <row r="25" spans="2:17" s="10" customFormat="1" ht="19.5" customHeight="1" x14ac:dyDescent="0.3">
      <c r="B25" s="32"/>
      <c r="C25" s="33"/>
      <c r="D25" s="27" t="s">
        <v>33</v>
      </c>
      <c r="E25" s="31">
        <v>21</v>
      </c>
      <c r="F25" s="31">
        <v>36</v>
      </c>
      <c r="G25" s="31">
        <v>134</v>
      </c>
      <c r="H25" s="31">
        <v>57</v>
      </c>
      <c r="I25" s="31"/>
      <c r="J25" s="31"/>
      <c r="K25" s="31"/>
      <c r="L25" s="31"/>
      <c r="M25" s="31"/>
      <c r="N25" s="31"/>
      <c r="O25" s="31"/>
      <c r="P25" s="31"/>
      <c r="Q25" s="31">
        <f t="shared" si="0"/>
        <v>248</v>
      </c>
    </row>
    <row r="26" spans="2:17" s="10" customFormat="1" ht="19.5" customHeight="1" x14ac:dyDescent="0.3">
      <c r="B26" s="32"/>
      <c r="C26" s="33"/>
      <c r="D26" s="27" t="s">
        <v>34</v>
      </c>
      <c r="E26" s="31">
        <v>3702</v>
      </c>
      <c r="F26" s="31">
        <v>4169</v>
      </c>
      <c r="G26" s="31">
        <v>7491</v>
      </c>
      <c r="H26" s="31">
        <v>4673</v>
      </c>
      <c r="I26" s="31"/>
      <c r="J26" s="31"/>
      <c r="K26" s="31"/>
      <c r="L26" s="31"/>
      <c r="M26" s="31"/>
      <c r="N26" s="31"/>
      <c r="O26" s="31"/>
      <c r="P26" s="31"/>
      <c r="Q26" s="31">
        <f t="shared" si="0"/>
        <v>20035</v>
      </c>
    </row>
    <row r="27" spans="2:17" s="10" customFormat="1" ht="19.5" customHeight="1" x14ac:dyDescent="0.3">
      <c r="B27" s="32"/>
      <c r="C27" s="33"/>
      <c r="D27" s="27" t="s">
        <v>35</v>
      </c>
      <c r="E27" s="31">
        <f>SUM(E28:E29)</f>
        <v>2451</v>
      </c>
      <c r="F27" s="31">
        <f>SUM(F28:F29)</f>
        <v>2128</v>
      </c>
      <c r="G27" s="31">
        <f>SUM(G28:G29)</f>
        <v>2717</v>
      </c>
      <c r="H27" s="31">
        <f>SUM(H28:H29)</f>
        <v>2530</v>
      </c>
      <c r="I27" s="31"/>
      <c r="J27" s="31"/>
      <c r="K27" s="31"/>
      <c r="L27" s="31"/>
      <c r="M27" s="31"/>
      <c r="N27" s="31"/>
      <c r="O27" s="31"/>
      <c r="P27" s="31"/>
      <c r="Q27" s="31">
        <f t="shared" si="0"/>
        <v>9826</v>
      </c>
    </row>
    <row r="28" spans="2:17" s="10" customFormat="1" ht="19.5" customHeight="1" x14ac:dyDescent="0.3">
      <c r="B28" s="32"/>
      <c r="C28" s="33"/>
      <c r="D28" s="27" t="s">
        <v>36</v>
      </c>
      <c r="E28" s="31">
        <v>2451</v>
      </c>
      <c r="F28" s="31">
        <v>2128</v>
      </c>
      <c r="G28" s="31">
        <v>2716</v>
      </c>
      <c r="H28" s="31">
        <v>2530</v>
      </c>
      <c r="I28" s="31"/>
      <c r="J28" s="31"/>
      <c r="K28" s="31"/>
      <c r="L28" s="31"/>
      <c r="M28" s="31"/>
      <c r="N28" s="31"/>
      <c r="O28" s="31"/>
      <c r="P28" s="31"/>
      <c r="Q28" s="31">
        <f t="shared" si="0"/>
        <v>9825</v>
      </c>
    </row>
    <row r="29" spans="2:17" s="10" customFormat="1" ht="19.5" customHeight="1" x14ac:dyDescent="0.3">
      <c r="B29" s="32"/>
      <c r="C29" s="33"/>
      <c r="D29" s="27" t="s">
        <v>37</v>
      </c>
      <c r="E29" s="31">
        <v>0</v>
      </c>
      <c r="F29" s="31">
        <v>0</v>
      </c>
      <c r="G29" s="31">
        <v>1</v>
      </c>
      <c r="H29" s="31">
        <v>0</v>
      </c>
      <c r="I29" s="31"/>
      <c r="J29" s="31"/>
      <c r="K29" s="31"/>
      <c r="L29" s="31"/>
      <c r="M29" s="31"/>
      <c r="N29" s="31"/>
      <c r="O29" s="31"/>
      <c r="P29" s="31"/>
      <c r="Q29" s="31">
        <f t="shared" si="0"/>
        <v>1</v>
      </c>
    </row>
    <row r="30" spans="2:17" s="10" customFormat="1" ht="19.5" customHeight="1" x14ac:dyDescent="0.3">
      <c r="B30" s="32"/>
      <c r="C30" s="33"/>
      <c r="D30" s="27" t="s">
        <v>38</v>
      </c>
      <c r="E30" s="31">
        <v>5399</v>
      </c>
      <c r="F30" s="31">
        <v>7880</v>
      </c>
      <c r="G30" s="31">
        <v>10240</v>
      </c>
      <c r="H30" s="31">
        <v>9748</v>
      </c>
      <c r="I30" s="31"/>
      <c r="J30" s="31"/>
      <c r="K30" s="31"/>
      <c r="L30" s="31"/>
      <c r="M30" s="31"/>
      <c r="N30" s="31"/>
      <c r="O30" s="31"/>
      <c r="P30" s="31"/>
      <c r="Q30" s="31">
        <f t="shared" si="0"/>
        <v>33267</v>
      </c>
    </row>
    <row r="31" spans="2:17" s="10" customFormat="1" ht="19.5" customHeight="1" x14ac:dyDescent="0.3">
      <c r="B31" s="32"/>
      <c r="C31" s="33"/>
      <c r="D31" s="27" t="s">
        <v>39</v>
      </c>
      <c r="E31" s="31">
        <v>3591</v>
      </c>
      <c r="F31" s="31">
        <v>5641</v>
      </c>
      <c r="G31" s="31">
        <v>10513</v>
      </c>
      <c r="H31" s="31">
        <v>9217</v>
      </c>
      <c r="I31" s="31"/>
      <c r="J31" s="31"/>
      <c r="K31" s="31"/>
      <c r="L31" s="31"/>
      <c r="M31" s="31"/>
      <c r="N31" s="31"/>
      <c r="O31" s="31"/>
      <c r="P31" s="31"/>
      <c r="Q31" s="31">
        <f t="shared" si="0"/>
        <v>28962</v>
      </c>
    </row>
    <row r="32" spans="2:17" s="10" customFormat="1" ht="19.5" customHeight="1" x14ac:dyDescent="0.3">
      <c r="B32" s="32"/>
      <c r="C32" s="34"/>
      <c r="D32" s="27" t="s">
        <v>40</v>
      </c>
      <c r="E32" s="31">
        <v>21250</v>
      </c>
      <c r="F32" s="31">
        <v>24893</v>
      </c>
      <c r="G32" s="31">
        <v>35864</v>
      </c>
      <c r="H32" s="31">
        <v>30527</v>
      </c>
      <c r="I32" s="31"/>
      <c r="J32" s="31"/>
      <c r="K32" s="31"/>
      <c r="L32" s="31"/>
      <c r="M32" s="31"/>
      <c r="N32" s="31"/>
      <c r="O32" s="31"/>
      <c r="P32" s="31"/>
      <c r="Q32" s="31">
        <f t="shared" si="0"/>
        <v>112534</v>
      </c>
    </row>
    <row r="33" spans="2:17" s="10" customFormat="1" ht="19.5" customHeight="1" x14ac:dyDescent="0.3">
      <c r="B33" s="35"/>
      <c r="C33" s="36" t="s">
        <v>41</v>
      </c>
      <c r="D33" s="36"/>
      <c r="E33" s="37">
        <f t="shared" ref="E33:F33" si="1">+E34+E35+E36</f>
        <v>3755</v>
      </c>
      <c r="F33" s="37">
        <f t="shared" si="1"/>
        <v>6395</v>
      </c>
      <c r="G33" s="37">
        <f>+G34+G35+G36</f>
        <v>8890</v>
      </c>
      <c r="H33" s="37">
        <f>+H34+H35+H36</f>
        <v>9505</v>
      </c>
      <c r="I33" s="38"/>
      <c r="J33" s="38"/>
      <c r="K33" s="38"/>
      <c r="L33" s="38"/>
      <c r="M33" s="38"/>
      <c r="N33" s="38"/>
      <c r="O33" s="38"/>
      <c r="P33" s="38"/>
      <c r="Q33" s="39">
        <f>SUM(E33:P33)</f>
        <v>28545</v>
      </c>
    </row>
    <row r="34" spans="2:17" s="10" customFormat="1" ht="19.5" customHeight="1" x14ac:dyDescent="0.3">
      <c r="B34" s="35"/>
      <c r="C34" s="40"/>
      <c r="D34" s="27" t="s">
        <v>42</v>
      </c>
      <c r="E34" s="38">
        <v>3718</v>
      </c>
      <c r="F34" s="38">
        <v>6184</v>
      </c>
      <c r="G34" s="38">
        <v>7877</v>
      </c>
      <c r="H34" s="38">
        <v>8155</v>
      </c>
      <c r="I34" s="38"/>
      <c r="J34" s="38"/>
      <c r="K34" s="38"/>
      <c r="L34" s="38"/>
      <c r="M34" s="38"/>
      <c r="N34" s="38"/>
      <c r="O34" s="38"/>
      <c r="P34" s="38"/>
      <c r="Q34" s="31">
        <f t="shared" si="0"/>
        <v>25934</v>
      </c>
    </row>
    <row r="35" spans="2:17" s="10" customFormat="1" ht="19.5" customHeight="1" x14ac:dyDescent="0.3">
      <c r="B35" s="32"/>
      <c r="C35" s="33"/>
      <c r="D35" s="27" t="s">
        <v>43</v>
      </c>
      <c r="E35" s="31">
        <v>1</v>
      </c>
      <c r="F35" s="31">
        <v>172</v>
      </c>
      <c r="G35" s="31">
        <v>969</v>
      </c>
      <c r="H35" s="31">
        <v>1310</v>
      </c>
      <c r="I35" s="31"/>
      <c r="J35" s="31"/>
      <c r="K35" s="31"/>
      <c r="L35" s="31"/>
      <c r="M35" s="31"/>
      <c r="N35" s="31"/>
      <c r="O35" s="31"/>
      <c r="P35" s="31"/>
      <c r="Q35" s="31">
        <f t="shared" si="0"/>
        <v>2452</v>
      </c>
    </row>
    <row r="36" spans="2:17" s="10" customFormat="1" ht="19.5" customHeight="1" x14ac:dyDescent="0.3">
      <c r="B36" s="41"/>
      <c r="C36" s="42"/>
      <c r="D36" s="43" t="s">
        <v>44</v>
      </c>
      <c r="E36" s="44">
        <f>33+1+1+1</f>
        <v>36</v>
      </c>
      <c r="F36" s="44">
        <v>39</v>
      </c>
      <c r="G36" s="44">
        <v>44</v>
      </c>
      <c r="H36" s="44">
        <v>40</v>
      </c>
      <c r="I36" s="45"/>
      <c r="J36" s="45"/>
      <c r="K36" s="45"/>
      <c r="L36" s="45"/>
      <c r="M36" s="45"/>
      <c r="N36" s="45"/>
      <c r="O36" s="45"/>
      <c r="P36" s="45"/>
      <c r="Q36" s="31">
        <f t="shared" si="0"/>
        <v>159</v>
      </c>
    </row>
    <row r="37" spans="2:17" s="10" customFormat="1" ht="19.5" customHeight="1" x14ac:dyDescent="0.3">
      <c r="B37" s="21" t="s">
        <v>45</v>
      </c>
      <c r="C37" s="22"/>
      <c r="D37" s="23"/>
      <c r="E37" s="46">
        <f>E38+E53</f>
        <v>27331</v>
      </c>
      <c r="F37" s="46">
        <f>F38+F53</f>
        <v>27302</v>
      </c>
      <c r="G37" s="46">
        <f>G38+G53</f>
        <v>39492</v>
      </c>
      <c r="H37" s="46">
        <f>H38+H53</f>
        <v>37873</v>
      </c>
      <c r="I37" s="46"/>
      <c r="J37" s="46"/>
      <c r="K37" s="46"/>
      <c r="L37" s="46"/>
      <c r="M37" s="46"/>
      <c r="N37" s="46"/>
      <c r="O37" s="46"/>
      <c r="P37" s="46"/>
      <c r="Q37" s="46">
        <f t="shared" si="0"/>
        <v>131998</v>
      </c>
    </row>
    <row r="38" spans="2:17" s="10" customFormat="1" ht="19.5" customHeight="1" x14ac:dyDescent="0.3">
      <c r="B38" s="25"/>
      <c r="C38" s="26" t="s">
        <v>17</v>
      </c>
      <c r="D38" s="27"/>
      <c r="E38" s="39">
        <f>E39+E40+E43+E44+E45+E46+E48+E49+E51+E52</f>
        <v>27020</v>
      </c>
      <c r="F38" s="39">
        <f>F39+F40+F43+F44+F45+F46+F48+F49+F51+F52+F50</f>
        <v>27054</v>
      </c>
      <c r="G38" s="39">
        <f>G39+G40+G43+G44+G45+G46+G48+G49+G51+G52+G50</f>
        <v>39148</v>
      </c>
      <c r="H38" s="39">
        <f>H39+H40+H43+H44+H45+H46+H48+H49+H51+H52+H50+H47</f>
        <v>37537</v>
      </c>
      <c r="I38" s="39"/>
      <c r="J38" s="39"/>
      <c r="K38" s="39"/>
      <c r="L38" s="39"/>
      <c r="M38" s="39"/>
      <c r="N38" s="39"/>
      <c r="O38" s="39"/>
      <c r="P38" s="39"/>
      <c r="Q38" s="39">
        <f t="shared" si="0"/>
        <v>130759</v>
      </c>
    </row>
    <row r="39" spans="2:17" s="10" customFormat="1" ht="19.5" customHeight="1" x14ac:dyDescent="0.3">
      <c r="B39" s="32"/>
      <c r="C39" s="33"/>
      <c r="D39" s="27" t="s">
        <v>19</v>
      </c>
      <c r="E39" s="31">
        <v>31</v>
      </c>
      <c r="F39" s="31">
        <v>22</v>
      </c>
      <c r="G39" s="31">
        <v>10</v>
      </c>
      <c r="H39" s="31">
        <v>6</v>
      </c>
      <c r="I39" s="31"/>
      <c r="J39" s="31"/>
      <c r="K39" s="31"/>
      <c r="L39" s="31"/>
      <c r="M39" s="31"/>
      <c r="N39" s="31"/>
      <c r="O39" s="31"/>
      <c r="P39" s="31"/>
      <c r="Q39" s="31">
        <f t="shared" si="0"/>
        <v>69</v>
      </c>
    </row>
    <row r="40" spans="2:17" s="10" customFormat="1" ht="19.5" customHeight="1" x14ac:dyDescent="0.3">
      <c r="B40" s="32"/>
      <c r="C40" s="33"/>
      <c r="D40" s="27" t="s">
        <v>23</v>
      </c>
      <c r="E40" s="31">
        <f t="shared" ref="E40:F40" si="2">SUM(E41:E42)</f>
        <v>18139</v>
      </c>
      <c r="F40" s="31">
        <f t="shared" si="2"/>
        <v>18840</v>
      </c>
      <c r="G40" s="31">
        <f>SUM(G41:G42)</f>
        <v>26407</v>
      </c>
      <c r="H40" s="31">
        <f>SUM(H41:H42)</f>
        <v>23098</v>
      </c>
      <c r="I40" s="31"/>
      <c r="J40" s="31"/>
      <c r="K40" s="31"/>
      <c r="L40" s="31"/>
      <c r="M40" s="31"/>
      <c r="N40" s="31"/>
      <c r="O40" s="31"/>
      <c r="P40" s="31"/>
      <c r="Q40" s="31">
        <f t="shared" si="0"/>
        <v>86484</v>
      </c>
    </row>
    <row r="41" spans="2:17" s="10" customFormat="1" ht="19.5" customHeight="1" x14ac:dyDescent="0.3">
      <c r="B41" s="32"/>
      <c r="C41" s="33"/>
      <c r="D41" s="27" t="s">
        <v>46</v>
      </c>
      <c r="E41" s="31">
        <v>2144</v>
      </c>
      <c r="F41" s="31">
        <v>1888</v>
      </c>
      <c r="G41" s="31">
        <v>2198</v>
      </c>
      <c r="H41" s="31">
        <v>1928</v>
      </c>
      <c r="I41" s="31"/>
      <c r="J41" s="31"/>
      <c r="K41" s="31"/>
      <c r="L41" s="31"/>
      <c r="M41" s="31"/>
      <c r="N41" s="31"/>
      <c r="O41" s="31"/>
      <c r="P41" s="31"/>
      <c r="Q41" s="31">
        <f t="shared" si="0"/>
        <v>8158</v>
      </c>
    </row>
    <row r="42" spans="2:17" s="10" customFormat="1" ht="19.5" customHeight="1" x14ac:dyDescent="0.3">
      <c r="B42" s="32"/>
      <c r="C42" s="33"/>
      <c r="D42" s="27" t="s">
        <v>26</v>
      </c>
      <c r="E42" s="31">
        <v>15995</v>
      </c>
      <c r="F42" s="31">
        <v>16952</v>
      </c>
      <c r="G42" s="31">
        <v>24209</v>
      </c>
      <c r="H42" s="31">
        <v>21170</v>
      </c>
      <c r="I42" s="31"/>
      <c r="J42" s="31"/>
      <c r="K42" s="31"/>
      <c r="L42" s="31"/>
      <c r="M42" s="31"/>
      <c r="N42" s="31"/>
      <c r="O42" s="31"/>
      <c r="P42" s="31"/>
      <c r="Q42" s="31">
        <f t="shared" si="0"/>
        <v>78326</v>
      </c>
    </row>
    <row r="43" spans="2:17" s="10" customFormat="1" ht="19.5" customHeight="1" x14ac:dyDescent="0.3">
      <c r="B43" s="32"/>
      <c r="C43" s="33"/>
      <c r="D43" s="27" t="s">
        <v>28</v>
      </c>
      <c r="E43" s="31">
        <v>3</v>
      </c>
      <c r="F43" s="31">
        <v>1</v>
      </c>
      <c r="G43" s="31">
        <v>2</v>
      </c>
      <c r="H43" s="31">
        <v>1</v>
      </c>
      <c r="I43" s="31"/>
      <c r="J43" s="31"/>
      <c r="K43" s="31"/>
      <c r="L43" s="31"/>
      <c r="M43" s="31"/>
      <c r="N43" s="31"/>
      <c r="O43" s="31"/>
      <c r="P43" s="31"/>
      <c r="Q43" s="31">
        <f t="shared" si="0"/>
        <v>7</v>
      </c>
    </row>
    <row r="44" spans="2:17" s="10" customFormat="1" ht="19.5" customHeight="1" x14ac:dyDescent="0.3">
      <c r="B44" s="32"/>
      <c r="C44" s="33"/>
      <c r="D44" s="27" t="s">
        <v>29</v>
      </c>
      <c r="E44" s="31">
        <v>2811</v>
      </c>
      <c r="F44" s="31">
        <v>2645</v>
      </c>
      <c r="G44" s="31">
        <v>4202</v>
      </c>
      <c r="H44" s="31">
        <v>4360</v>
      </c>
      <c r="I44" s="31"/>
      <c r="J44" s="31"/>
      <c r="K44" s="31"/>
      <c r="L44" s="31"/>
      <c r="M44" s="31"/>
      <c r="N44" s="31"/>
      <c r="O44" s="31"/>
      <c r="P44" s="31"/>
      <c r="Q44" s="31">
        <f t="shared" si="0"/>
        <v>14018</v>
      </c>
    </row>
    <row r="45" spans="2:17" s="10" customFormat="1" ht="19.5" customHeight="1" x14ac:dyDescent="0.3">
      <c r="B45" s="32"/>
      <c r="C45" s="33"/>
      <c r="D45" s="27" t="s">
        <v>31</v>
      </c>
      <c r="E45" s="31">
        <v>705</v>
      </c>
      <c r="F45" s="31">
        <v>717</v>
      </c>
      <c r="G45" s="31">
        <v>973</v>
      </c>
      <c r="H45" s="31">
        <v>931</v>
      </c>
      <c r="I45" s="31"/>
      <c r="J45" s="31"/>
      <c r="K45" s="31"/>
      <c r="L45" s="31"/>
      <c r="M45" s="31"/>
      <c r="N45" s="31"/>
      <c r="O45" s="31"/>
      <c r="P45" s="31"/>
      <c r="Q45" s="31">
        <f t="shared" si="0"/>
        <v>3326</v>
      </c>
    </row>
    <row r="46" spans="2:17" s="10" customFormat="1" ht="19.5" customHeight="1" x14ac:dyDescent="0.3">
      <c r="B46" s="32"/>
      <c r="C46" s="33"/>
      <c r="D46" s="27" t="s">
        <v>47</v>
      </c>
      <c r="E46" s="31">
        <v>269</v>
      </c>
      <c r="F46" s="31">
        <v>296</v>
      </c>
      <c r="G46" s="31">
        <v>373</v>
      </c>
      <c r="H46" s="31">
        <v>518</v>
      </c>
      <c r="I46" s="31"/>
      <c r="J46" s="31"/>
      <c r="K46" s="31"/>
      <c r="L46" s="31"/>
      <c r="M46" s="31"/>
      <c r="N46" s="31"/>
      <c r="O46" s="31"/>
      <c r="P46" s="31"/>
      <c r="Q46" s="31">
        <f t="shared" si="0"/>
        <v>1456</v>
      </c>
    </row>
    <row r="47" spans="2:17" s="10" customFormat="1" ht="19.5" customHeight="1" x14ac:dyDescent="0.3">
      <c r="B47" s="32"/>
      <c r="C47" s="33"/>
      <c r="D47" s="27" t="s">
        <v>33</v>
      </c>
      <c r="E47" s="31">
        <v>0</v>
      </c>
      <c r="F47" s="31">
        <v>0</v>
      </c>
      <c r="G47" s="31">
        <v>0</v>
      </c>
      <c r="H47" s="31">
        <v>3</v>
      </c>
      <c r="I47" s="31"/>
      <c r="J47" s="31"/>
      <c r="K47" s="31"/>
      <c r="L47" s="31"/>
      <c r="M47" s="31"/>
      <c r="N47" s="31"/>
      <c r="O47" s="31"/>
      <c r="P47" s="31"/>
      <c r="Q47" s="31">
        <f t="shared" si="0"/>
        <v>3</v>
      </c>
    </row>
    <row r="48" spans="2:17" s="10" customFormat="1" ht="19.5" customHeight="1" x14ac:dyDescent="0.3">
      <c r="B48" s="32"/>
      <c r="C48" s="33"/>
      <c r="D48" s="27" t="s">
        <v>48</v>
      </c>
      <c r="E48" s="31">
        <v>32</v>
      </c>
      <c r="F48" s="31">
        <v>34</v>
      </c>
      <c r="G48" s="31">
        <v>56</v>
      </c>
      <c r="H48" s="31">
        <v>56</v>
      </c>
      <c r="I48" s="31"/>
      <c r="J48" s="31"/>
      <c r="K48" s="31"/>
      <c r="L48" s="31"/>
      <c r="M48" s="31"/>
      <c r="N48" s="31"/>
      <c r="O48" s="31"/>
      <c r="P48" s="31"/>
      <c r="Q48" s="31">
        <f t="shared" si="0"/>
        <v>178</v>
      </c>
    </row>
    <row r="49" spans="2:17" s="10" customFormat="1" ht="19.5" customHeight="1" x14ac:dyDescent="0.3">
      <c r="B49" s="32"/>
      <c r="C49" s="33"/>
      <c r="D49" s="27" t="s">
        <v>38</v>
      </c>
      <c r="E49" s="31">
        <v>2027</v>
      </c>
      <c r="F49" s="31">
        <v>1462</v>
      </c>
      <c r="G49" s="31">
        <v>2020</v>
      </c>
      <c r="H49" s="31">
        <v>1897</v>
      </c>
      <c r="I49" s="31"/>
      <c r="J49" s="31"/>
      <c r="K49" s="31"/>
      <c r="L49" s="31"/>
      <c r="M49" s="31"/>
      <c r="N49" s="31"/>
      <c r="O49" s="31"/>
      <c r="P49" s="31"/>
      <c r="Q49" s="31">
        <f t="shared" si="0"/>
        <v>7406</v>
      </c>
    </row>
    <row r="50" spans="2:17" s="10" customFormat="1" ht="19.5" customHeight="1" x14ac:dyDescent="0.3">
      <c r="B50" s="32"/>
      <c r="C50" s="33"/>
      <c r="D50" s="27" t="s">
        <v>39</v>
      </c>
      <c r="E50" s="31">
        <v>0</v>
      </c>
      <c r="F50" s="31">
        <v>4</v>
      </c>
      <c r="G50" s="31">
        <v>6</v>
      </c>
      <c r="H50" s="31">
        <v>0</v>
      </c>
      <c r="I50" s="31"/>
      <c r="J50" s="31"/>
      <c r="K50" s="31"/>
      <c r="L50" s="31"/>
      <c r="M50" s="31"/>
      <c r="N50" s="31"/>
      <c r="O50" s="31"/>
      <c r="P50" s="31"/>
      <c r="Q50" s="31">
        <f t="shared" si="0"/>
        <v>10</v>
      </c>
    </row>
    <row r="51" spans="2:17" s="10" customFormat="1" ht="19.5" customHeight="1" x14ac:dyDescent="0.3">
      <c r="B51" s="32"/>
      <c r="C51" s="33"/>
      <c r="D51" s="27" t="s">
        <v>40</v>
      </c>
      <c r="E51" s="31">
        <v>2863</v>
      </c>
      <c r="F51" s="31">
        <v>2829</v>
      </c>
      <c r="G51" s="31">
        <v>4879</v>
      </c>
      <c r="H51" s="31">
        <v>6457</v>
      </c>
      <c r="I51" s="31"/>
      <c r="J51" s="31"/>
      <c r="K51" s="31"/>
      <c r="L51" s="31"/>
      <c r="M51" s="31"/>
      <c r="N51" s="31"/>
      <c r="O51" s="31"/>
      <c r="P51" s="31"/>
      <c r="Q51" s="31">
        <f t="shared" si="0"/>
        <v>17028</v>
      </c>
    </row>
    <row r="52" spans="2:17" s="10" customFormat="1" ht="19.5" customHeight="1" x14ac:dyDescent="0.3">
      <c r="B52" s="29"/>
      <c r="C52" s="30"/>
      <c r="D52" s="27" t="s">
        <v>49</v>
      </c>
      <c r="E52" s="31">
        <v>140</v>
      </c>
      <c r="F52" s="31">
        <v>204</v>
      </c>
      <c r="G52" s="31">
        <v>220</v>
      </c>
      <c r="H52" s="31">
        <v>210</v>
      </c>
      <c r="I52" s="31"/>
      <c r="J52" s="31"/>
      <c r="K52" s="31"/>
      <c r="L52" s="31"/>
      <c r="M52" s="31"/>
      <c r="N52" s="31"/>
      <c r="O52" s="31"/>
      <c r="P52" s="31"/>
      <c r="Q52" s="31">
        <f t="shared" si="0"/>
        <v>774</v>
      </c>
    </row>
    <row r="53" spans="2:17" s="10" customFormat="1" ht="19.5" customHeight="1" x14ac:dyDescent="0.3">
      <c r="B53" s="25"/>
      <c r="C53" s="26" t="s">
        <v>41</v>
      </c>
      <c r="D53" s="47"/>
      <c r="E53" s="39">
        <f>SUM(E54:E57)</f>
        <v>311</v>
      </c>
      <c r="F53" s="39">
        <f>SUM(F54:F57)</f>
        <v>248</v>
      </c>
      <c r="G53" s="39">
        <f>SUM(G54:G57)</f>
        <v>344</v>
      </c>
      <c r="H53" s="39">
        <f>SUM(H54:H57)</f>
        <v>336</v>
      </c>
      <c r="I53" s="39"/>
      <c r="J53" s="39"/>
      <c r="K53" s="39"/>
      <c r="L53" s="39"/>
      <c r="M53" s="39"/>
      <c r="N53" s="39"/>
      <c r="O53" s="39"/>
      <c r="P53" s="39"/>
      <c r="Q53" s="39">
        <f t="shared" si="0"/>
        <v>1239</v>
      </c>
    </row>
    <row r="54" spans="2:17" s="10" customFormat="1" ht="19.5" customHeight="1" x14ac:dyDescent="0.3">
      <c r="B54" s="25"/>
      <c r="C54" s="26"/>
      <c r="D54" s="27" t="s">
        <v>50</v>
      </c>
      <c r="E54" s="31">
        <v>288</v>
      </c>
      <c r="F54" s="31">
        <v>228</v>
      </c>
      <c r="G54" s="31">
        <v>267</v>
      </c>
      <c r="H54" s="31">
        <v>264</v>
      </c>
      <c r="I54" s="39"/>
      <c r="J54" s="39"/>
      <c r="K54" s="39"/>
      <c r="L54" s="39"/>
      <c r="M54" s="39"/>
      <c r="N54" s="39"/>
      <c r="O54" s="39"/>
      <c r="P54" s="39"/>
      <c r="Q54" s="31">
        <f t="shared" si="0"/>
        <v>1047</v>
      </c>
    </row>
    <row r="55" spans="2:17" s="10" customFormat="1" ht="19.5" customHeight="1" x14ac:dyDescent="0.3">
      <c r="B55" s="25"/>
      <c r="C55" s="26"/>
      <c r="D55" s="27" t="s">
        <v>51</v>
      </c>
      <c r="E55" s="31">
        <v>22</v>
      </c>
      <c r="F55" s="31">
        <v>16</v>
      </c>
      <c r="G55" s="31">
        <v>20</v>
      </c>
      <c r="H55" s="31">
        <v>34</v>
      </c>
      <c r="I55" s="39"/>
      <c r="J55" s="39"/>
      <c r="K55" s="39"/>
      <c r="L55" s="39"/>
      <c r="M55" s="39"/>
      <c r="N55" s="39"/>
      <c r="O55" s="39"/>
      <c r="P55" s="39"/>
      <c r="Q55" s="31">
        <f t="shared" si="0"/>
        <v>92</v>
      </c>
    </row>
    <row r="56" spans="2:17" s="10" customFormat="1" ht="19.5" customHeight="1" x14ac:dyDescent="0.3">
      <c r="B56" s="25"/>
      <c r="C56" s="26"/>
      <c r="D56" s="27" t="s">
        <v>43</v>
      </c>
      <c r="E56" s="31">
        <v>0</v>
      </c>
      <c r="F56" s="31">
        <v>3</v>
      </c>
      <c r="G56" s="31">
        <v>55</v>
      </c>
      <c r="H56" s="31">
        <v>38</v>
      </c>
      <c r="I56" s="39"/>
      <c r="J56" s="39"/>
      <c r="K56" s="39"/>
      <c r="L56" s="39"/>
      <c r="M56" s="39"/>
      <c r="N56" s="39"/>
      <c r="O56" s="39"/>
      <c r="P56" s="39"/>
      <c r="Q56" s="31">
        <f t="shared" si="0"/>
        <v>96</v>
      </c>
    </row>
    <row r="57" spans="2:17" s="10" customFormat="1" ht="19.5" customHeight="1" x14ac:dyDescent="0.3">
      <c r="B57" s="48"/>
      <c r="C57" s="49"/>
      <c r="D57" s="50" t="s">
        <v>44</v>
      </c>
      <c r="E57" s="51">
        <v>1</v>
      </c>
      <c r="F57" s="31">
        <v>1</v>
      </c>
      <c r="G57" s="31">
        <v>2</v>
      </c>
      <c r="H57" s="31">
        <v>0</v>
      </c>
      <c r="I57" s="39"/>
      <c r="J57" s="39"/>
      <c r="K57" s="39"/>
      <c r="L57" s="39"/>
      <c r="M57" s="39"/>
      <c r="N57" s="39"/>
      <c r="O57" s="39"/>
      <c r="P57" s="39"/>
      <c r="Q57" s="31">
        <f t="shared" si="0"/>
        <v>4</v>
      </c>
    </row>
    <row r="58" spans="2:17" s="10" customFormat="1" ht="19.5" customHeight="1" x14ac:dyDescent="0.3">
      <c r="B58" s="52" t="s">
        <v>52</v>
      </c>
      <c r="C58" s="53"/>
      <c r="D58" s="54"/>
      <c r="E58" s="24">
        <f>E59+E67+E76+E84+E95</f>
        <v>6175</v>
      </c>
      <c r="F58" s="24">
        <f>F59+F67+F76+F84+F95</f>
        <v>6358</v>
      </c>
      <c r="G58" s="24">
        <f>G59+G67+G76+G84+G95</f>
        <v>8464</v>
      </c>
      <c r="H58" s="24">
        <f>H59+H67+H76+H84+H95</f>
        <v>8365</v>
      </c>
      <c r="I58" s="24"/>
      <c r="J58" s="24"/>
      <c r="K58" s="24"/>
      <c r="L58" s="24"/>
      <c r="M58" s="24"/>
      <c r="N58" s="24"/>
      <c r="O58" s="24"/>
      <c r="P58" s="24"/>
      <c r="Q58" s="24">
        <f t="shared" si="0"/>
        <v>29362</v>
      </c>
    </row>
    <row r="59" spans="2:17" s="10" customFormat="1" ht="19.5" customHeight="1" x14ac:dyDescent="0.3">
      <c r="B59" s="55"/>
      <c r="C59" s="56" t="s">
        <v>53</v>
      </c>
      <c r="D59" s="57"/>
      <c r="E59" s="58">
        <f t="shared" ref="E59" si="3">E60+E66</f>
        <v>50</v>
      </c>
      <c r="F59" s="58">
        <f>F60+F66</f>
        <v>57</v>
      </c>
      <c r="G59" s="58">
        <f>G60+G66</f>
        <v>65</v>
      </c>
      <c r="H59" s="58">
        <f>H60+H66</f>
        <v>48</v>
      </c>
      <c r="I59" s="58"/>
      <c r="J59" s="58"/>
      <c r="K59" s="58"/>
      <c r="L59" s="58"/>
      <c r="M59" s="58"/>
      <c r="N59" s="58"/>
      <c r="O59" s="58"/>
      <c r="P59" s="58"/>
      <c r="Q59" s="58">
        <f t="shared" si="0"/>
        <v>220</v>
      </c>
    </row>
    <row r="60" spans="2:17" s="10" customFormat="1" ht="19.5" customHeight="1" x14ac:dyDescent="0.3">
      <c r="B60" s="25"/>
      <c r="C60" s="26" t="s">
        <v>17</v>
      </c>
      <c r="D60" s="27"/>
      <c r="E60" s="39">
        <f t="shared" ref="E60" si="4">E62+E63+E65</f>
        <v>48</v>
      </c>
      <c r="F60" s="39">
        <f>F62+F63+F65</f>
        <v>57</v>
      </c>
      <c r="G60" s="39">
        <f>G62+G63+G65</f>
        <v>63</v>
      </c>
      <c r="H60" s="39">
        <f>H61+H62+H63+H64+H65</f>
        <v>47</v>
      </c>
      <c r="I60" s="39"/>
      <c r="J60" s="39"/>
      <c r="K60" s="39"/>
      <c r="L60" s="39"/>
      <c r="M60" s="39"/>
      <c r="N60" s="39"/>
      <c r="O60" s="39"/>
      <c r="P60" s="39"/>
      <c r="Q60" s="39">
        <f t="shared" si="0"/>
        <v>215</v>
      </c>
    </row>
    <row r="61" spans="2:17" s="10" customFormat="1" ht="19.5" customHeight="1" x14ac:dyDescent="0.3">
      <c r="B61" s="25"/>
      <c r="C61" s="26"/>
      <c r="D61" s="27" t="s">
        <v>54</v>
      </c>
      <c r="E61" s="31">
        <v>0</v>
      </c>
      <c r="F61" s="31">
        <v>0</v>
      </c>
      <c r="G61" s="31">
        <v>0</v>
      </c>
      <c r="H61" s="31">
        <v>1</v>
      </c>
      <c r="I61" s="39"/>
      <c r="J61" s="39"/>
      <c r="K61" s="39"/>
      <c r="L61" s="39"/>
      <c r="M61" s="39"/>
      <c r="N61" s="39"/>
      <c r="O61" s="39"/>
      <c r="P61" s="39"/>
      <c r="Q61" s="31">
        <f>SUM(E61:P61)</f>
        <v>1</v>
      </c>
    </row>
    <row r="62" spans="2:17" s="10" customFormat="1" ht="19.5" customHeight="1" x14ac:dyDescent="0.3">
      <c r="B62" s="29"/>
      <c r="C62" s="30"/>
      <c r="D62" s="27" t="s">
        <v>28</v>
      </c>
      <c r="E62" s="31">
        <v>1</v>
      </c>
      <c r="F62" s="31">
        <v>0</v>
      </c>
      <c r="G62" s="31">
        <v>0</v>
      </c>
      <c r="H62" s="31">
        <v>0</v>
      </c>
      <c r="I62" s="39"/>
      <c r="J62" s="39"/>
      <c r="K62" s="39"/>
      <c r="L62" s="39"/>
      <c r="M62" s="39"/>
      <c r="N62" s="39"/>
      <c r="O62" s="39"/>
      <c r="P62" s="39"/>
      <c r="Q62" s="31">
        <f t="shared" si="0"/>
        <v>1</v>
      </c>
    </row>
    <row r="63" spans="2:17" s="10" customFormat="1" ht="19.5" customHeight="1" x14ac:dyDescent="0.3">
      <c r="B63" s="32"/>
      <c r="C63" s="33"/>
      <c r="D63" s="27" t="s">
        <v>47</v>
      </c>
      <c r="E63" s="31">
        <v>32</v>
      </c>
      <c r="F63" s="31">
        <v>48</v>
      </c>
      <c r="G63" s="31">
        <v>59</v>
      </c>
      <c r="H63" s="31">
        <v>29</v>
      </c>
      <c r="I63" s="39"/>
      <c r="J63" s="39"/>
      <c r="K63" s="39"/>
      <c r="L63" s="39"/>
      <c r="M63" s="39"/>
      <c r="N63" s="39"/>
      <c r="O63" s="39"/>
      <c r="P63" s="39"/>
      <c r="Q63" s="31">
        <f t="shared" si="0"/>
        <v>168</v>
      </c>
    </row>
    <row r="64" spans="2:17" s="10" customFormat="1" ht="19.5" customHeight="1" x14ac:dyDescent="0.3">
      <c r="B64" s="32"/>
      <c r="C64" s="33"/>
      <c r="D64" s="27" t="s">
        <v>38</v>
      </c>
      <c r="E64" s="31">
        <v>0</v>
      </c>
      <c r="F64" s="31">
        <v>0</v>
      </c>
      <c r="G64" s="31">
        <v>0</v>
      </c>
      <c r="H64" s="31">
        <v>1</v>
      </c>
      <c r="I64" s="39"/>
      <c r="J64" s="39"/>
      <c r="K64" s="39"/>
      <c r="L64" s="39"/>
      <c r="M64" s="39"/>
      <c r="N64" s="39"/>
      <c r="O64" s="39"/>
      <c r="P64" s="39"/>
      <c r="Q64" s="31">
        <f t="shared" si="0"/>
        <v>1</v>
      </c>
    </row>
    <row r="65" spans="2:17" s="10" customFormat="1" ht="19.5" customHeight="1" x14ac:dyDescent="0.3">
      <c r="B65" s="32"/>
      <c r="C65" s="33"/>
      <c r="D65" s="27" t="s">
        <v>49</v>
      </c>
      <c r="E65" s="31">
        <v>15</v>
      </c>
      <c r="F65" s="31">
        <v>9</v>
      </c>
      <c r="G65" s="31">
        <v>4</v>
      </c>
      <c r="H65" s="31">
        <v>16</v>
      </c>
      <c r="I65" s="31"/>
      <c r="J65" s="31"/>
      <c r="K65" s="31"/>
      <c r="L65" s="31"/>
      <c r="M65" s="31"/>
      <c r="N65" s="31"/>
      <c r="O65" s="31"/>
      <c r="P65" s="31"/>
      <c r="Q65" s="31">
        <f t="shared" si="0"/>
        <v>44</v>
      </c>
    </row>
    <row r="66" spans="2:17" s="10" customFormat="1" ht="19.5" customHeight="1" x14ac:dyDescent="0.3">
      <c r="B66" s="32"/>
      <c r="C66" s="26" t="s">
        <v>41</v>
      </c>
      <c r="D66" s="27"/>
      <c r="E66" s="39">
        <v>2</v>
      </c>
      <c r="F66" s="39">
        <v>0</v>
      </c>
      <c r="G66" s="39">
        <v>2</v>
      </c>
      <c r="H66" s="39">
        <v>1</v>
      </c>
      <c r="I66" s="39"/>
      <c r="J66" s="39"/>
      <c r="K66" s="39"/>
      <c r="L66" s="39"/>
      <c r="M66" s="39"/>
      <c r="N66" s="39"/>
      <c r="O66" s="39"/>
      <c r="P66" s="39"/>
      <c r="Q66" s="39">
        <f t="shared" si="0"/>
        <v>5</v>
      </c>
    </row>
    <row r="67" spans="2:17" s="10" customFormat="1" ht="19.5" customHeight="1" x14ac:dyDescent="0.3">
      <c r="B67" s="59"/>
      <c r="C67" s="56" t="s">
        <v>55</v>
      </c>
      <c r="D67" s="57"/>
      <c r="E67" s="58">
        <f t="shared" ref="E67:F67" si="5">E68+E75</f>
        <v>407</v>
      </c>
      <c r="F67" s="58">
        <f t="shared" si="5"/>
        <v>371</v>
      </c>
      <c r="G67" s="58">
        <f>G68+G75</f>
        <v>438</v>
      </c>
      <c r="H67" s="58">
        <f>H68+H75</f>
        <v>508</v>
      </c>
      <c r="I67" s="58"/>
      <c r="J67" s="58"/>
      <c r="K67" s="58"/>
      <c r="L67" s="58"/>
      <c r="M67" s="58"/>
      <c r="N67" s="58"/>
      <c r="O67" s="58"/>
      <c r="P67" s="58"/>
      <c r="Q67" s="58">
        <f t="shared" si="0"/>
        <v>1724</v>
      </c>
    </row>
    <row r="68" spans="2:17" s="10" customFormat="1" ht="19.5" customHeight="1" x14ac:dyDescent="0.3">
      <c r="B68" s="29"/>
      <c r="C68" s="26" t="s">
        <v>17</v>
      </c>
      <c r="D68" s="27"/>
      <c r="E68" s="39">
        <f t="shared" ref="E68:F68" si="6">E69+E70+E71+E72+E74+E73</f>
        <v>407</v>
      </c>
      <c r="F68" s="39">
        <f t="shared" si="6"/>
        <v>369</v>
      </c>
      <c r="G68" s="39">
        <f>G69+G70+G71+G72+G74+G73</f>
        <v>438</v>
      </c>
      <c r="H68" s="39">
        <f>H69+H70+H71+H72+H74+H73</f>
        <v>508</v>
      </c>
      <c r="I68" s="39"/>
      <c r="J68" s="39"/>
      <c r="K68" s="39"/>
      <c r="L68" s="39"/>
      <c r="M68" s="39"/>
      <c r="N68" s="39"/>
      <c r="O68" s="39"/>
      <c r="P68" s="39"/>
      <c r="Q68" s="39">
        <f t="shared" si="0"/>
        <v>1722</v>
      </c>
    </row>
    <row r="69" spans="2:17" s="10" customFormat="1" ht="19.5" customHeight="1" x14ac:dyDescent="0.3">
      <c r="B69" s="32"/>
      <c r="C69" s="33"/>
      <c r="D69" s="27" t="s">
        <v>54</v>
      </c>
      <c r="E69" s="31">
        <v>4</v>
      </c>
      <c r="F69" s="31">
        <v>8</v>
      </c>
      <c r="G69" s="31">
        <v>12</v>
      </c>
      <c r="H69" s="31">
        <v>5</v>
      </c>
      <c r="I69" s="31"/>
      <c r="J69" s="31"/>
      <c r="K69" s="31"/>
      <c r="L69" s="31"/>
      <c r="M69" s="31"/>
      <c r="N69" s="31"/>
      <c r="O69" s="31"/>
      <c r="P69" s="31"/>
      <c r="Q69" s="31">
        <f t="shared" si="0"/>
        <v>29</v>
      </c>
    </row>
    <row r="70" spans="2:17" s="10" customFormat="1" ht="19.5" customHeight="1" x14ac:dyDescent="0.3">
      <c r="B70" s="32"/>
      <c r="C70" s="33"/>
      <c r="D70" s="27" t="s">
        <v>19</v>
      </c>
      <c r="E70" s="31">
        <v>1</v>
      </c>
      <c r="F70" s="31">
        <v>1</v>
      </c>
      <c r="G70" s="31">
        <v>2</v>
      </c>
      <c r="H70" s="31">
        <v>0</v>
      </c>
      <c r="I70" s="31"/>
      <c r="J70" s="31"/>
      <c r="K70" s="31"/>
      <c r="L70" s="31"/>
      <c r="M70" s="31"/>
      <c r="N70" s="31"/>
      <c r="O70" s="31"/>
      <c r="P70" s="31"/>
      <c r="Q70" s="31">
        <f t="shared" si="0"/>
        <v>4</v>
      </c>
    </row>
    <row r="71" spans="2:17" s="10" customFormat="1" ht="19.5" customHeight="1" x14ac:dyDescent="0.3">
      <c r="B71" s="32"/>
      <c r="C71" s="33"/>
      <c r="D71" s="27" t="s">
        <v>28</v>
      </c>
      <c r="E71" s="31">
        <v>1</v>
      </c>
      <c r="F71" s="31">
        <v>1</v>
      </c>
      <c r="G71" s="31">
        <v>1</v>
      </c>
      <c r="H71" s="31">
        <v>0</v>
      </c>
      <c r="I71" s="31"/>
      <c r="J71" s="31"/>
      <c r="K71" s="31"/>
      <c r="L71" s="31"/>
      <c r="M71" s="31"/>
      <c r="N71" s="31"/>
      <c r="O71" s="31"/>
      <c r="P71" s="31"/>
      <c r="Q71" s="31">
        <f t="shared" ref="Q71:Q126" si="7">SUM(E71:P71)</f>
        <v>3</v>
      </c>
    </row>
    <row r="72" spans="2:17" s="10" customFormat="1" ht="19.5" customHeight="1" x14ac:dyDescent="0.3">
      <c r="B72" s="32"/>
      <c r="C72" s="33"/>
      <c r="D72" s="27" t="s">
        <v>47</v>
      </c>
      <c r="E72" s="31">
        <v>53</v>
      </c>
      <c r="F72" s="31">
        <v>64</v>
      </c>
      <c r="G72" s="31">
        <v>66</v>
      </c>
      <c r="H72" s="31">
        <v>63</v>
      </c>
      <c r="I72" s="31"/>
      <c r="J72" s="31"/>
      <c r="K72" s="31"/>
      <c r="L72" s="31"/>
      <c r="M72" s="31"/>
      <c r="N72" s="31"/>
      <c r="O72" s="31"/>
      <c r="P72" s="31"/>
      <c r="Q72" s="31">
        <f t="shared" si="7"/>
        <v>246</v>
      </c>
    </row>
    <row r="73" spans="2:17" s="10" customFormat="1" ht="19.5" customHeight="1" x14ac:dyDescent="0.3">
      <c r="B73" s="29"/>
      <c r="C73" s="30"/>
      <c r="D73" s="27" t="s">
        <v>56</v>
      </c>
      <c r="E73" s="31">
        <v>204</v>
      </c>
      <c r="F73" s="31">
        <v>173</v>
      </c>
      <c r="G73" s="31">
        <v>259</v>
      </c>
      <c r="H73" s="31">
        <v>244</v>
      </c>
      <c r="I73" s="31"/>
      <c r="J73" s="31"/>
      <c r="K73" s="31"/>
      <c r="L73" s="31"/>
      <c r="M73" s="31"/>
      <c r="N73" s="31"/>
      <c r="O73" s="31"/>
      <c r="P73" s="31"/>
      <c r="Q73" s="31">
        <f t="shared" si="7"/>
        <v>880</v>
      </c>
    </row>
    <row r="74" spans="2:17" s="10" customFormat="1" ht="19.5" customHeight="1" x14ac:dyDescent="0.3">
      <c r="B74" s="32"/>
      <c r="C74" s="33"/>
      <c r="D74" s="27" t="s">
        <v>49</v>
      </c>
      <c r="E74" s="31">
        <v>144</v>
      </c>
      <c r="F74" s="31">
        <v>122</v>
      </c>
      <c r="G74" s="31">
        <v>98</v>
      </c>
      <c r="H74" s="31">
        <v>196</v>
      </c>
      <c r="I74" s="31"/>
      <c r="J74" s="31"/>
      <c r="K74" s="31"/>
      <c r="L74" s="31"/>
      <c r="M74" s="31"/>
      <c r="N74" s="31"/>
      <c r="O74" s="31"/>
      <c r="P74" s="31"/>
      <c r="Q74" s="31">
        <f t="shared" si="7"/>
        <v>560</v>
      </c>
    </row>
    <row r="75" spans="2:17" s="10" customFormat="1" ht="19.5" customHeight="1" x14ac:dyDescent="0.3">
      <c r="B75" s="60"/>
      <c r="C75" s="42" t="s">
        <v>41</v>
      </c>
      <c r="D75" s="61"/>
      <c r="E75" s="45">
        <v>0</v>
      </c>
      <c r="F75" s="45">
        <v>2</v>
      </c>
      <c r="G75" s="45">
        <v>0</v>
      </c>
      <c r="H75" s="45">
        <v>0</v>
      </c>
      <c r="I75" s="45"/>
      <c r="J75" s="45"/>
      <c r="K75" s="45"/>
      <c r="L75" s="45"/>
      <c r="M75" s="45"/>
      <c r="N75" s="45"/>
      <c r="O75" s="45"/>
      <c r="P75" s="45"/>
      <c r="Q75" s="45">
        <f t="shared" si="7"/>
        <v>2</v>
      </c>
    </row>
    <row r="76" spans="2:17" s="10" customFormat="1" ht="19.5" customHeight="1" x14ac:dyDescent="0.3">
      <c r="B76" s="62"/>
      <c r="C76" s="56" t="s">
        <v>57</v>
      </c>
      <c r="D76" s="63"/>
      <c r="E76" s="58">
        <f t="shared" ref="E76:F76" si="8">E77+E83</f>
        <v>804</v>
      </c>
      <c r="F76" s="58">
        <f t="shared" si="8"/>
        <v>849</v>
      </c>
      <c r="G76" s="58">
        <f>G77+G83</f>
        <v>1127</v>
      </c>
      <c r="H76" s="58">
        <f>H77+H83</f>
        <v>1251</v>
      </c>
      <c r="I76" s="58"/>
      <c r="J76" s="58"/>
      <c r="K76" s="58"/>
      <c r="L76" s="58"/>
      <c r="M76" s="58"/>
      <c r="N76" s="58"/>
      <c r="O76" s="58"/>
      <c r="P76" s="58"/>
      <c r="Q76" s="58">
        <f t="shared" si="7"/>
        <v>4031</v>
      </c>
    </row>
    <row r="77" spans="2:17" s="10" customFormat="1" ht="19.5" customHeight="1" x14ac:dyDescent="0.3">
      <c r="B77" s="32"/>
      <c r="C77" s="26" t="s">
        <v>58</v>
      </c>
      <c r="D77" s="47"/>
      <c r="E77" s="39">
        <f>SUM(E78:E82)</f>
        <v>779</v>
      </c>
      <c r="F77" s="39">
        <f>SUM(F78:F82)</f>
        <v>834</v>
      </c>
      <c r="G77" s="39">
        <f>SUM(G78:G82)</f>
        <v>1097</v>
      </c>
      <c r="H77" s="39">
        <f>SUM(H78:H82)</f>
        <v>1212</v>
      </c>
      <c r="I77" s="39"/>
      <c r="J77" s="39"/>
      <c r="K77" s="39"/>
      <c r="L77" s="39"/>
      <c r="M77" s="39"/>
      <c r="N77" s="39"/>
      <c r="O77" s="39"/>
      <c r="P77" s="39"/>
      <c r="Q77" s="39">
        <f t="shared" si="7"/>
        <v>3922</v>
      </c>
    </row>
    <row r="78" spans="2:17" s="10" customFormat="1" ht="19.5" customHeight="1" x14ac:dyDescent="0.3">
      <c r="B78" s="32"/>
      <c r="C78" s="26"/>
      <c r="D78" s="27" t="s">
        <v>54</v>
      </c>
      <c r="E78" s="31">
        <v>0</v>
      </c>
      <c r="F78" s="31">
        <v>0</v>
      </c>
      <c r="G78" s="31">
        <v>1</v>
      </c>
      <c r="H78" s="31">
        <v>1</v>
      </c>
      <c r="I78" s="39"/>
      <c r="J78" s="39"/>
      <c r="K78" s="39"/>
      <c r="L78" s="39"/>
      <c r="M78" s="39"/>
      <c r="N78" s="39"/>
      <c r="O78" s="39"/>
      <c r="P78" s="39"/>
      <c r="Q78" s="31">
        <f t="shared" si="7"/>
        <v>2</v>
      </c>
    </row>
    <row r="79" spans="2:17" s="10" customFormat="1" ht="19.5" customHeight="1" x14ac:dyDescent="0.3">
      <c r="B79" s="32"/>
      <c r="C79" s="26"/>
      <c r="D79" s="27" t="s">
        <v>28</v>
      </c>
      <c r="E79" s="31">
        <v>0</v>
      </c>
      <c r="F79" s="31">
        <v>2</v>
      </c>
      <c r="G79" s="31">
        <v>1</v>
      </c>
      <c r="H79" s="31">
        <v>0</v>
      </c>
      <c r="I79" s="39"/>
      <c r="J79" s="39"/>
      <c r="K79" s="39"/>
      <c r="L79" s="39"/>
      <c r="M79" s="39"/>
      <c r="N79" s="39"/>
      <c r="O79" s="39"/>
      <c r="P79" s="39"/>
      <c r="Q79" s="31">
        <f t="shared" si="7"/>
        <v>3</v>
      </c>
    </row>
    <row r="80" spans="2:17" s="10" customFormat="1" ht="19.5" customHeight="1" x14ac:dyDescent="0.3">
      <c r="B80" s="32"/>
      <c r="C80" s="33"/>
      <c r="D80" s="27" t="s">
        <v>47</v>
      </c>
      <c r="E80" s="31">
        <v>80</v>
      </c>
      <c r="F80" s="31">
        <v>74</v>
      </c>
      <c r="G80" s="31">
        <v>67</v>
      </c>
      <c r="H80" s="31">
        <v>53</v>
      </c>
      <c r="I80" s="31"/>
      <c r="J80" s="31"/>
      <c r="K80" s="31"/>
      <c r="L80" s="31"/>
      <c r="M80" s="31"/>
      <c r="N80" s="31"/>
      <c r="O80" s="31"/>
      <c r="P80" s="31"/>
      <c r="Q80" s="31">
        <f t="shared" si="7"/>
        <v>274</v>
      </c>
    </row>
    <row r="81" spans="2:17" s="10" customFormat="1" ht="19.5" customHeight="1" x14ac:dyDescent="0.3">
      <c r="B81" s="32"/>
      <c r="C81" s="33"/>
      <c r="D81" s="27" t="s">
        <v>56</v>
      </c>
      <c r="E81" s="31">
        <v>276</v>
      </c>
      <c r="F81" s="31">
        <v>306</v>
      </c>
      <c r="G81" s="31">
        <v>431</v>
      </c>
      <c r="H81" s="31">
        <v>452</v>
      </c>
      <c r="I81" s="31"/>
      <c r="J81" s="31"/>
      <c r="K81" s="31"/>
      <c r="L81" s="31"/>
      <c r="M81" s="31"/>
      <c r="N81" s="31"/>
      <c r="O81" s="31"/>
      <c r="P81" s="31"/>
      <c r="Q81" s="31">
        <f t="shared" si="7"/>
        <v>1465</v>
      </c>
    </row>
    <row r="82" spans="2:17" s="10" customFormat="1" ht="19.5" customHeight="1" x14ac:dyDescent="0.3">
      <c r="B82" s="32"/>
      <c r="C82" s="33"/>
      <c r="D82" s="27" t="s">
        <v>49</v>
      </c>
      <c r="E82" s="31">
        <v>423</v>
      </c>
      <c r="F82" s="31">
        <v>452</v>
      </c>
      <c r="G82" s="31">
        <v>597</v>
      </c>
      <c r="H82" s="31">
        <v>706</v>
      </c>
      <c r="I82" s="31"/>
      <c r="J82" s="31"/>
      <c r="K82" s="31"/>
      <c r="L82" s="31"/>
      <c r="M82" s="31"/>
      <c r="N82" s="31"/>
      <c r="O82" s="31"/>
      <c r="P82" s="31"/>
      <c r="Q82" s="31">
        <f t="shared" si="7"/>
        <v>2178</v>
      </c>
    </row>
    <row r="83" spans="2:17" s="10" customFormat="1" ht="19.5" customHeight="1" x14ac:dyDescent="0.3">
      <c r="B83" s="29"/>
      <c r="C83" s="26" t="s">
        <v>41</v>
      </c>
      <c r="D83" s="27"/>
      <c r="E83" s="39">
        <v>25</v>
      </c>
      <c r="F83" s="39">
        <v>15</v>
      </c>
      <c r="G83" s="39">
        <v>30</v>
      </c>
      <c r="H83" s="39">
        <v>39</v>
      </c>
      <c r="I83" s="39"/>
      <c r="J83" s="39"/>
      <c r="K83" s="39"/>
      <c r="L83" s="39"/>
      <c r="M83" s="39"/>
      <c r="N83" s="39"/>
      <c r="O83" s="39"/>
      <c r="P83" s="39"/>
      <c r="Q83" s="39">
        <f t="shared" si="7"/>
        <v>109</v>
      </c>
    </row>
    <row r="84" spans="2:17" s="10" customFormat="1" ht="19.5" customHeight="1" x14ac:dyDescent="0.3">
      <c r="B84" s="62"/>
      <c r="C84" s="56" t="s">
        <v>59</v>
      </c>
      <c r="D84" s="63"/>
      <c r="E84" s="58">
        <f t="shared" ref="E84:F84" si="9">E85+E94</f>
        <v>2157</v>
      </c>
      <c r="F84" s="58">
        <f t="shared" si="9"/>
        <v>2308</v>
      </c>
      <c r="G84" s="58">
        <f>G85+G94</f>
        <v>2705</v>
      </c>
      <c r="H84" s="58">
        <f>H85+H94</f>
        <v>2927</v>
      </c>
      <c r="I84" s="58"/>
      <c r="J84" s="58"/>
      <c r="K84" s="58"/>
      <c r="L84" s="58"/>
      <c r="M84" s="58"/>
      <c r="N84" s="58"/>
      <c r="O84" s="58"/>
      <c r="P84" s="58"/>
      <c r="Q84" s="58">
        <f t="shared" si="7"/>
        <v>10097</v>
      </c>
    </row>
    <row r="85" spans="2:17" s="10" customFormat="1" ht="19.5" customHeight="1" x14ac:dyDescent="0.3">
      <c r="B85" s="29"/>
      <c r="C85" s="26" t="s">
        <v>17</v>
      </c>
      <c r="D85" s="47"/>
      <c r="E85" s="39">
        <f>E86+E87+E88+E89+E92+E90+E91+E93</f>
        <v>2157</v>
      </c>
      <c r="F85" s="39">
        <f>F86+F87+F88+F89+F92+F90+F91+F93</f>
        <v>2308</v>
      </c>
      <c r="G85" s="39">
        <f>SUM(G86:G93)</f>
        <v>2705</v>
      </c>
      <c r="H85" s="39">
        <f>SUM(H86:H93)</f>
        <v>2915</v>
      </c>
      <c r="I85" s="39"/>
      <c r="J85" s="39"/>
      <c r="K85" s="39"/>
      <c r="L85" s="39"/>
      <c r="M85" s="39"/>
      <c r="N85" s="39"/>
      <c r="O85" s="39"/>
      <c r="P85" s="39"/>
      <c r="Q85" s="39">
        <f t="shared" si="7"/>
        <v>10085</v>
      </c>
    </row>
    <row r="86" spans="2:17" s="10" customFormat="1" ht="19.5" customHeight="1" x14ac:dyDescent="0.3">
      <c r="B86" s="29"/>
      <c r="C86" s="30"/>
      <c r="D86" s="27" t="s">
        <v>54</v>
      </c>
      <c r="E86" s="31">
        <v>5</v>
      </c>
      <c r="F86" s="31">
        <v>7</v>
      </c>
      <c r="G86" s="31">
        <v>2</v>
      </c>
      <c r="H86" s="31">
        <v>4</v>
      </c>
      <c r="I86" s="31"/>
      <c r="J86" s="31"/>
      <c r="K86" s="31"/>
      <c r="L86" s="31"/>
      <c r="M86" s="31"/>
      <c r="N86" s="31"/>
      <c r="O86" s="31"/>
      <c r="P86" s="31"/>
      <c r="Q86" s="31">
        <f t="shared" si="7"/>
        <v>18</v>
      </c>
    </row>
    <row r="87" spans="2:17" s="10" customFormat="1" ht="19.5" customHeight="1" x14ac:dyDescent="0.3">
      <c r="B87" s="29"/>
      <c r="C87" s="30"/>
      <c r="D87" s="27" t="s">
        <v>60</v>
      </c>
      <c r="E87" s="31">
        <v>61</v>
      </c>
      <c r="F87" s="31">
        <v>70</v>
      </c>
      <c r="G87" s="31">
        <v>77</v>
      </c>
      <c r="H87" s="31">
        <v>79</v>
      </c>
      <c r="I87" s="31"/>
      <c r="J87" s="31"/>
      <c r="K87" s="31"/>
      <c r="L87" s="31"/>
      <c r="M87" s="31"/>
      <c r="N87" s="31"/>
      <c r="O87" s="31"/>
      <c r="P87" s="31"/>
      <c r="Q87" s="31">
        <f t="shared" si="7"/>
        <v>287</v>
      </c>
    </row>
    <row r="88" spans="2:17" s="10" customFormat="1" ht="19.5" customHeight="1" x14ac:dyDescent="0.3">
      <c r="B88" s="32"/>
      <c r="C88" s="33"/>
      <c r="D88" s="27" t="s">
        <v>28</v>
      </c>
      <c r="E88" s="31">
        <v>2</v>
      </c>
      <c r="F88" s="31">
        <v>1</v>
      </c>
      <c r="G88" s="31">
        <v>2</v>
      </c>
      <c r="H88" s="31">
        <v>1</v>
      </c>
      <c r="I88" s="31"/>
      <c r="J88" s="31"/>
      <c r="K88" s="31"/>
      <c r="L88" s="31"/>
      <c r="M88" s="31"/>
      <c r="N88" s="31"/>
      <c r="O88" s="31"/>
      <c r="P88" s="31"/>
      <c r="Q88" s="31">
        <f t="shared" si="7"/>
        <v>6</v>
      </c>
    </row>
    <row r="89" spans="2:17" s="10" customFormat="1" ht="19.5" customHeight="1" x14ac:dyDescent="0.3">
      <c r="B89" s="32"/>
      <c r="C89" s="33"/>
      <c r="D89" s="27" t="s">
        <v>47</v>
      </c>
      <c r="E89" s="31">
        <v>237</v>
      </c>
      <c r="F89" s="31">
        <v>332</v>
      </c>
      <c r="G89" s="31">
        <v>338</v>
      </c>
      <c r="H89" s="31">
        <v>348</v>
      </c>
      <c r="I89" s="31"/>
      <c r="J89" s="31"/>
      <c r="K89" s="31"/>
      <c r="L89" s="31"/>
      <c r="M89" s="31"/>
      <c r="N89" s="31"/>
      <c r="O89" s="31"/>
      <c r="P89" s="31"/>
      <c r="Q89" s="31">
        <f t="shared" si="7"/>
        <v>1255</v>
      </c>
    </row>
    <row r="90" spans="2:17" s="10" customFormat="1" ht="19.5" customHeight="1" x14ac:dyDescent="0.3">
      <c r="B90" s="32"/>
      <c r="C90" s="33"/>
      <c r="D90" s="27" t="s">
        <v>56</v>
      </c>
      <c r="E90" s="31">
        <v>638</v>
      </c>
      <c r="F90" s="31">
        <v>606</v>
      </c>
      <c r="G90" s="31">
        <v>708</v>
      </c>
      <c r="H90" s="31">
        <v>746</v>
      </c>
      <c r="I90" s="31"/>
      <c r="J90" s="31"/>
      <c r="K90" s="31"/>
      <c r="L90" s="31"/>
      <c r="M90" s="31"/>
      <c r="N90" s="31"/>
      <c r="O90" s="31"/>
      <c r="P90" s="31"/>
      <c r="Q90" s="31">
        <f t="shared" si="7"/>
        <v>2698</v>
      </c>
    </row>
    <row r="91" spans="2:17" s="10" customFormat="1" ht="19.5" customHeight="1" x14ac:dyDescent="0.3">
      <c r="B91" s="32"/>
      <c r="C91" s="33"/>
      <c r="D91" s="27" t="s">
        <v>61</v>
      </c>
      <c r="E91" s="31">
        <v>75</v>
      </c>
      <c r="F91" s="31">
        <v>105</v>
      </c>
      <c r="G91" s="31">
        <v>147</v>
      </c>
      <c r="H91" s="31">
        <v>144</v>
      </c>
      <c r="I91" s="31"/>
      <c r="J91" s="31"/>
      <c r="K91" s="31"/>
      <c r="L91" s="31"/>
      <c r="M91" s="31"/>
      <c r="N91" s="31"/>
      <c r="O91" s="31"/>
      <c r="P91" s="31"/>
      <c r="Q91" s="31">
        <f t="shared" si="7"/>
        <v>471</v>
      </c>
    </row>
    <row r="92" spans="2:17" s="10" customFormat="1" ht="19.5" customHeight="1" x14ac:dyDescent="0.3">
      <c r="B92" s="32"/>
      <c r="C92" s="33"/>
      <c r="D92" s="27" t="s">
        <v>49</v>
      </c>
      <c r="E92" s="31">
        <v>867</v>
      </c>
      <c r="F92" s="31">
        <v>957</v>
      </c>
      <c r="G92" s="31">
        <v>1139</v>
      </c>
      <c r="H92" s="31">
        <v>1211</v>
      </c>
      <c r="I92" s="31"/>
      <c r="J92" s="31"/>
      <c r="K92" s="31"/>
      <c r="L92" s="31"/>
      <c r="M92" s="31"/>
      <c r="N92" s="31"/>
      <c r="O92" s="31"/>
      <c r="P92" s="31"/>
      <c r="Q92" s="31">
        <f t="shared" si="7"/>
        <v>4174</v>
      </c>
    </row>
    <row r="93" spans="2:17" s="10" customFormat="1" ht="19.5" customHeight="1" x14ac:dyDescent="0.3">
      <c r="B93" s="32"/>
      <c r="C93" s="33"/>
      <c r="D93" s="27" t="s">
        <v>62</v>
      </c>
      <c r="E93" s="31">
        <v>272</v>
      </c>
      <c r="F93" s="31">
        <v>230</v>
      </c>
      <c r="G93" s="31">
        <v>292</v>
      </c>
      <c r="H93" s="31">
        <v>382</v>
      </c>
      <c r="I93" s="31"/>
      <c r="J93" s="31"/>
      <c r="K93" s="31"/>
      <c r="L93" s="31"/>
      <c r="M93" s="31"/>
      <c r="N93" s="31"/>
      <c r="O93" s="31"/>
      <c r="P93" s="31"/>
      <c r="Q93" s="31">
        <f t="shared" si="7"/>
        <v>1176</v>
      </c>
    </row>
    <row r="94" spans="2:17" s="10" customFormat="1" ht="19.5" customHeight="1" x14ac:dyDescent="0.3">
      <c r="B94" s="60"/>
      <c r="C94" s="42" t="s">
        <v>41</v>
      </c>
      <c r="D94" s="43"/>
      <c r="E94" s="45">
        <v>0</v>
      </c>
      <c r="F94" s="45">
        <v>0</v>
      </c>
      <c r="G94" s="45">
        <v>0</v>
      </c>
      <c r="H94" s="45">
        <v>12</v>
      </c>
      <c r="I94" s="45"/>
      <c r="J94" s="45"/>
      <c r="K94" s="45"/>
      <c r="L94" s="45"/>
      <c r="M94" s="45"/>
      <c r="N94" s="45"/>
      <c r="O94" s="45"/>
      <c r="P94" s="45"/>
      <c r="Q94" s="45">
        <f t="shared" si="7"/>
        <v>12</v>
      </c>
    </row>
    <row r="95" spans="2:17" s="10" customFormat="1" ht="19.5" customHeight="1" x14ac:dyDescent="0.3">
      <c r="B95" s="62"/>
      <c r="C95" s="56" t="s">
        <v>63</v>
      </c>
      <c r="D95" s="63"/>
      <c r="E95" s="58">
        <f t="shared" ref="E95:F95" si="10">E96+E104</f>
        <v>2757</v>
      </c>
      <c r="F95" s="58">
        <f t="shared" si="10"/>
        <v>2773</v>
      </c>
      <c r="G95" s="58">
        <f>G96+G104</f>
        <v>4129</v>
      </c>
      <c r="H95" s="58">
        <f>H96+H104</f>
        <v>3631</v>
      </c>
      <c r="I95" s="58"/>
      <c r="J95" s="58"/>
      <c r="K95" s="58"/>
      <c r="L95" s="58"/>
      <c r="M95" s="58"/>
      <c r="N95" s="58"/>
      <c r="O95" s="58"/>
      <c r="P95" s="58"/>
      <c r="Q95" s="58">
        <f>SUM(E95:P95)</f>
        <v>13290</v>
      </c>
    </row>
    <row r="96" spans="2:17" s="10" customFormat="1" ht="19.5" customHeight="1" x14ac:dyDescent="0.3">
      <c r="B96" s="29"/>
      <c r="C96" s="26" t="s">
        <v>17</v>
      </c>
      <c r="D96" s="47"/>
      <c r="E96" s="39">
        <f t="shared" ref="E96:F96" si="11">E97+E99+E102+E100+E101+E103</f>
        <v>2757</v>
      </c>
      <c r="F96" s="39">
        <f t="shared" si="11"/>
        <v>2772</v>
      </c>
      <c r="G96" s="39">
        <f>G97+G99+G102+G100+G101+G103</f>
        <v>4129</v>
      </c>
      <c r="H96" s="39">
        <f>H97+H99+H102+H100+H101+H103+H98</f>
        <v>3631</v>
      </c>
      <c r="I96" s="39"/>
      <c r="J96" s="39"/>
      <c r="K96" s="39"/>
      <c r="L96" s="39"/>
      <c r="M96" s="39"/>
      <c r="N96" s="39"/>
      <c r="O96" s="39"/>
      <c r="P96" s="39"/>
      <c r="Q96" s="39">
        <f>SUM(E96:P96)</f>
        <v>13289</v>
      </c>
    </row>
    <row r="97" spans="2:17" s="10" customFormat="1" ht="19.5" customHeight="1" x14ac:dyDescent="0.3">
      <c r="B97" s="29"/>
      <c r="C97" s="30"/>
      <c r="D97" s="27" t="s">
        <v>60</v>
      </c>
      <c r="E97" s="31">
        <v>428</v>
      </c>
      <c r="F97" s="31">
        <v>391</v>
      </c>
      <c r="G97" s="31">
        <v>529</v>
      </c>
      <c r="H97" s="31">
        <v>427</v>
      </c>
      <c r="I97" s="31"/>
      <c r="J97" s="31"/>
      <c r="K97" s="31"/>
      <c r="L97" s="31"/>
      <c r="M97" s="31"/>
      <c r="N97" s="31"/>
      <c r="O97" s="31"/>
      <c r="P97" s="31"/>
      <c r="Q97" s="31">
        <f>SUM(E97:P97)</f>
        <v>1775</v>
      </c>
    </row>
    <row r="98" spans="2:17" s="10" customFormat="1" ht="19.5" customHeight="1" x14ac:dyDescent="0.3">
      <c r="B98" s="29"/>
      <c r="C98" s="30"/>
      <c r="D98" s="27" t="s">
        <v>28</v>
      </c>
      <c r="E98" s="31">
        <v>0</v>
      </c>
      <c r="F98" s="31">
        <v>0</v>
      </c>
      <c r="G98" s="31">
        <v>0</v>
      </c>
      <c r="H98" s="31">
        <v>1</v>
      </c>
      <c r="I98" s="31"/>
      <c r="J98" s="31"/>
      <c r="K98" s="31"/>
      <c r="L98" s="31"/>
      <c r="M98" s="31"/>
      <c r="N98" s="31"/>
      <c r="O98" s="31"/>
      <c r="P98" s="31"/>
      <c r="Q98" s="31">
        <f>SUM(E98:P98)</f>
        <v>1</v>
      </c>
    </row>
    <row r="99" spans="2:17" s="10" customFormat="1" ht="19.5" customHeight="1" x14ac:dyDescent="0.3">
      <c r="B99" s="32"/>
      <c r="C99" s="33"/>
      <c r="D99" s="27" t="s">
        <v>47</v>
      </c>
      <c r="E99" s="31">
        <v>170</v>
      </c>
      <c r="F99" s="31">
        <v>120</v>
      </c>
      <c r="G99" s="31">
        <v>163</v>
      </c>
      <c r="H99" s="31">
        <v>125</v>
      </c>
      <c r="I99" s="31"/>
      <c r="J99" s="31"/>
      <c r="K99" s="31"/>
      <c r="L99" s="31"/>
      <c r="M99" s="31"/>
      <c r="N99" s="31"/>
      <c r="O99" s="31"/>
      <c r="P99" s="31"/>
      <c r="Q99" s="31">
        <f t="shared" si="7"/>
        <v>578</v>
      </c>
    </row>
    <row r="100" spans="2:17" s="10" customFormat="1" ht="19.5" customHeight="1" x14ac:dyDescent="0.3">
      <c r="B100" s="32"/>
      <c r="C100" s="33"/>
      <c r="D100" s="27" t="s">
        <v>56</v>
      </c>
      <c r="E100" s="31">
        <v>478</v>
      </c>
      <c r="F100" s="31">
        <v>531</v>
      </c>
      <c r="G100" s="31">
        <v>916</v>
      </c>
      <c r="H100" s="31">
        <v>800</v>
      </c>
      <c r="I100" s="31"/>
      <c r="J100" s="31"/>
      <c r="K100" s="31"/>
      <c r="L100" s="31"/>
      <c r="M100" s="31"/>
      <c r="N100" s="31"/>
      <c r="O100" s="31"/>
      <c r="P100" s="31"/>
      <c r="Q100" s="31">
        <f>SUM(E100:P100)</f>
        <v>2725</v>
      </c>
    </row>
    <row r="101" spans="2:17" s="10" customFormat="1" ht="19.5" customHeight="1" x14ac:dyDescent="0.3">
      <c r="B101" s="32"/>
      <c r="C101" s="33"/>
      <c r="D101" s="27" t="s">
        <v>61</v>
      </c>
      <c r="E101" s="31">
        <v>534</v>
      </c>
      <c r="F101" s="31">
        <v>511</v>
      </c>
      <c r="G101" s="31">
        <v>834</v>
      </c>
      <c r="H101" s="31">
        <v>703</v>
      </c>
      <c r="I101" s="31"/>
      <c r="J101" s="31"/>
      <c r="K101" s="31"/>
      <c r="L101" s="31"/>
      <c r="M101" s="31"/>
      <c r="N101" s="31"/>
      <c r="O101" s="31"/>
      <c r="P101" s="31"/>
      <c r="Q101" s="31">
        <f t="shared" si="7"/>
        <v>2582</v>
      </c>
    </row>
    <row r="102" spans="2:17" s="10" customFormat="1" ht="19.5" customHeight="1" x14ac:dyDescent="0.3">
      <c r="B102" s="32"/>
      <c r="C102" s="33"/>
      <c r="D102" s="27" t="s">
        <v>49</v>
      </c>
      <c r="E102" s="31">
        <v>323</v>
      </c>
      <c r="F102" s="31">
        <v>235</v>
      </c>
      <c r="G102" s="31">
        <v>283</v>
      </c>
      <c r="H102" s="31">
        <v>358</v>
      </c>
      <c r="I102" s="31"/>
      <c r="J102" s="31"/>
      <c r="K102" s="31"/>
      <c r="L102" s="31"/>
      <c r="M102" s="31"/>
      <c r="N102" s="31"/>
      <c r="O102" s="31"/>
      <c r="P102" s="31"/>
      <c r="Q102" s="31">
        <f>SUM(E102:P102)</f>
        <v>1199</v>
      </c>
    </row>
    <row r="103" spans="2:17" s="10" customFormat="1" ht="19.5" customHeight="1" x14ac:dyDescent="0.3">
      <c r="B103" s="32"/>
      <c r="C103" s="33"/>
      <c r="D103" s="27" t="s">
        <v>62</v>
      </c>
      <c r="E103" s="31">
        <v>824</v>
      </c>
      <c r="F103" s="31">
        <v>984</v>
      </c>
      <c r="G103" s="31">
        <v>1404</v>
      </c>
      <c r="H103" s="31">
        <v>1217</v>
      </c>
      <c r="I103" s="31"/>
      <c r="J103" s="31"/>
      <c r="K103" s="31"/>
      <c r="L103" s="31"/>
      <c r="M103" s="31"/>
      <c r="N103" s="31"/>
      <c r="O103" s="31"/>
      <c r="P103" s="31"/>
      <c r="Q103" s="31">
        <f t="shared" si="7"/>
        <v>4429</v>
      </c>
    </row>
    <row r="104" spans="2:17" s="10" customFormat="1" ht="19.5" customHeight="1" x14ac:dyDescent="0.3">
      <c r="B104" s="64"/>
      <c r="C104" s="42" t="s">
        <v>41</v>
      </c>
      <c r="D104" s="43"/>
      <c r="E104" s="45">
        <v>0</v>
      </c>
      <c r="F104" s="45">
        <v>1</v>
      </c>
      <c r="G104" s="45">
        <v>0</v>
      </c>
      <c r="H104" s="45">
        <v>0</v>
      </c>
      <c r="I104" s="45"/>
      <c r="J104" s="45"/>
      <c r="K104" s="45"/>
      <c r="L104" s="45"/>
      <c r="M104" s="45"/>
      <c r="N104" s="45"/>
      <c r="O104" s="45"/>
      <c r="P104" s="45"/>
      <c r="Q104" s="45">
        <f>SUM(E104:P104)</f>
        <v>1</v>
      </c>
    </row>
    <row r="105" spans="2:17" s="10" customFormat="1" ht="19.5" customHeight="1" x14ac:dyDescent="0.3">
      <c r="B105" s="21" t="s">
        <v>64</v>
      </c>
      <c r="C105" s="65"/>
      <c r="D105" s="23"/>
      <c r="E105" s="46">
        <f t="shared" ref="E105:F105" si="12">E106+E117</f>
        <v>6175</v>
      </c>
      <c r="F105" s="46">
        <f t="shared" si="12"/>
        <v>6358</v>
      </c>
      <c r="G105" s="46">
        <f>G106+G117</f>
        <v>8464</v>
      </c>
      <c r="H105" s="46">
        <f>H106+H117</f>
        <v>8365</v>
      </c>
      <c r="I105" s="46"/>
      <c r="J105" s="46"/>
      <c r="K105" s="46"/>
      <c r="L105" s="46"/>
      <c r="M105" s="46"/>
      <c r="N105" s="46"/>
      <c r="O105" s="46"/>
      <c r="P105" s="46"/>
      <c r="Q105" s="46">
        <f t="shared" si="7"/>
        <v>29362</v>
      </c>
    </row>
    <row r="106" spans="2:17" s="10" customFormat="1" ht="19.5" customHeight="1" x14ac:dyDescent="0.3">
      <c r="B106" s="25"/>
      <c r="C106" s="26" t="s">
        <v>17</v>
      </c>
      <c r="D106" s="47"/>
      <c r="E106" s="39">
        <f t="shared" ref="E106:F106" si="13">E107+E108+E109+E110+E111+E112+E114+E115+E116</f>
        <v>6148</v>
      </c>
      <c r="F106" s="39">
        <f t="shared" si="13"/>
        <v>6340</v>
      </c>
      <c r="G106" s="39">
        <f>G107+G108+G109+G110+G111+G112+G114+G115+G116</f>
        <v>8432</v>
      </c>
      <c r="H106" s="39">
        <f>H107+H108+H109+H110+H111+H112+H114+H115+H116+H113</f>
        <v>8313</v>
      </c>
      <c r="I106" s="39"/>
      <c r="J106" s="39"/>
      <c r="K106" s="39"/>
      <c r="L106" s="39"/>
      <c r="M106" s="39"/>
      <c r="N106" s="39"/>
      <c r="O106" s="39"/>
      <c r="P106" s="39"/>
      <c r="Q106" s="39">
        <f>SUM(E106:P106)</f>
        <v>29233</v>
      </c>
    </row>
    <row r="107" spans="2:17" s="10" customFormat="1" ht="19.5" customHeight="1" x14ac:dyDescent="0.3">
      <c r="B107" s="29"/>
      <c r="C107" s="30"/>
      <c r="D107" s="27" t="s">
        <v>54</v>
      </c>
      <c r="E107" s="31">
        <f t="shared" ref="E107:F107" si="14">E69+E86</f>
        <v>9</v>
      </c>
      <c r="F107" s="31">
        <f t="shared" si="14"/>
        <v>15</v>
      </c>
      <c r="G107" s="31">
        <f>G69+G86+G78</f>
        <v>15</v>
      </c>
      <c r="H107" s="31">
        <f>H61+H69+H78+H86</f>
        <v>11</v>
      </c>
      <c r="I107" s="31"/>
      <c r="J107" s="31"/>
      <c r="K107" s="31"/>
      <c r="L107" s="31"/>
      <c r="M107" s="31"/>
      <c r="N107" s="31"/>
      <c r="O107" s="31"/>
      <c r="P107" s="31"/>
      <c r="Q107" s="31">
        <f t="shared" si="7"/>
        <v>50</v>
      </c>
    </row>
    <row r="108" spans="2:17" s="10" customFormat="1" ht="19.5" customHeight="1" x14ac:dyDescent="0.3">
      <c r="B108" s="29"/>
      <c r="C108" s="30"/>
      <c r="D108" s="27" t="s">
        <v>19</v>
      </c>
      <c r="E108" s="31">
        <f t="shared" ref="E108:F108" si="15">E70</f>
        <v>1</v>
      </c>
      <c r="F108" s="31">
        <f t="shared" si="15"/>
        <v>1</v>
      </c>
      <c r="G108" s="31">
        <f>G70</f>
        <v>2</v>
      </c>
      <c r="H108" s="31">
        <f>H70</f>
        <v>0</v>
      </c>
      <c r="I108" s="31"/>
      <c r="J108" s="31"/>
      <c r="K108" s="31"/>
      <c r="L108" s="31"/>
      <c r="M108" s="31"/>
      <c r="N108" s="31"/>
      <c r="O108" s="31"/>
      <c r="P108" s="31"/>
      <c r="Q108" s="31">
        <f t="shared" si="7"/>
        <v>4</v>
      </c>
    </row>
    <row r="109" spans="2:17" s="10" customFormat="1" ht="19.5" customHeight="1" x14ac:dyDescent="0.3">
      <c r="B109" s="29"/>
      <c r="C109" s="30"/>
      <c r="D109" s="27" t="s">
        <v>60</v>
      </c>
      <c r="E109" s="31">
        <f t="shared" ref="E109:F109" si="16">E87+E97</f>
        <v>489</v>
      </c>
      <c r="F109" s="31">
        <f t="shared" si="16"/>
        <v>461</v>
      </c>
      <c r="G109" s="31">
        <f>G87+G97</f>
        <v>606</v>
      </c>
      <c r="H109" s="31">
        <f>H87+H97</f>
        <v>506</v>
      </c>
      <c r="I109" s="31"/>
      <c r="J109" s="31"/>
      <c r="K109" s="31"/>
      <c r="L109" s="31"/>
      <c r="M109" s="31"/>
      <c r="N109" s="31"/>
      <c r="O109" s="31"/>
      <c r="P109" s="31"/>
      <c r="Q109" s="31">
        <f t="shared" si="7"/>
        <v>2062</v>
      </c>
    </row>
    <row r="110" spans="2:17" s="10" customFormat="1" ht="19.5" customHeight="1" x14ac:dyDescent="0.3">
      <c r="B110" s="32"/>
      <c r="C110" s="33"/>
      <c r="D110" s="27" t="s">
        <v>28</v>
      </c>
      <c r="E110" s="31">
        <f>E62+E71+E88</f>
        <v>4</v>
      </c>
      <c r="F110" s="31">
        <f>F62+F71+F88+F79</f>
        <v>4</v>
      </c>
      <c r="G110" s="31">
        <f>G62+G71+G88+G79</f>
        <v>4</v>
      </c>
      <c r="H110" s="31">
        <f>H62+H71+H88+H79+H98</f>
        <v>2</v>
      </c>
      <c r="I110" s="31"/>
      <c r="J110" s="31"/>
      <c r="K110" s="31"/>
      <c r="L110" s="31"/>
      <c r="M110" s="31"/>
      <c r="N110" s="31"/>
      <c r="O110" s="31"/>
      <c r="P110" s="31"/>
      <c r="Q110" s="31">
        <f t="shared" si="7"/>
        <v>14</v>
      </c>
    </row>
    <row r="111" spans="2:17" s="10" customFormat="1" ht="19.5" customHeight="1" x14ac:dyDescent="0.3">
      <c r="B111" s="32"/>
      <c r="C111" s="33"/>
      <c r="D111" s="27" t="s">
        <v>47</v>
      </c>
      <c r="E111" s="31">
        <f t="shared" ref="E111:F111" si="17">E63+E72+E80+E89+E99</f>
        <v>572</v>
      </c>
      <c r="F111" s="31">
        <f t="shared" si="17"/>
        <v>638</v>
      </c>
      <c r="G111" s="31">
        <f>G63+G72+G80+G89+G99</f>
        <v>693</v>
      </c>
      <c r="H111" s="31">
        <f>H63+H72+H80+H89+H99</f>
        <v>618</v>
      </c>
      <c r="I111" s="31"/>
      <c r="J111" s="31"/>
      <c r="K111" s="31"/>
      <c r="L111" s="31"/>
      <c r="M111" s="31"/>
      <c r="N111" s="31"/>
      <c r="O111" s="31"/>
      <c r="P111" s="31"/>
      <c r="Q111" s="31">
        <f t="shared" si="7"/>
        <v>2521</v>
      </c>
    </row>
    <row r="112" spans="2:17" s="10" customFormat="1" ht="19.5" customHeight="1" x14ac:dyDescent="0.3">
      <c r="B112" s="32"/>
      <c r="C112" s="33"/>
      <c r="D112" s="27" t="s">
        <v>56</v>
      </c>
      <c r="E112" s="31">
        <f t="shared" ref="E112:F112" si="18">E73+E81+E90+E100</f>
        <v>1596</v>
      </c>
      <c r="F112" s="31">
        <f t="shared" si="18"/>
        <v>1616</v>
      </c>
      <c r="G112" s="31">
        <f>G73+G81+G90+G100</f>
        <v>2314</v>
      </c>
      <c r="H112" s="31">
        <f>H73+H81+H90+H100</f>
        <v>2242</v>
      </c>
      <c r="I112" s="31"/>
      <c r="J112" s="31"/>
      <c r="K112" s="31"/>
      <c r="L112" s="31"/>
      <c r="M112" s="31"/>
      <c r="N112" s="31"/>
      <c r="O112" s="31"/>
      <c r="P112" s="31"/>
      <c r="Q112" s="31">
        <f t="shared" si="7"/>
        <v>7768</v>
      </c>
    </row>
    <row r="113" spans="2:17" s="10" customFormat="1" ht="19.5" customHeight="1" x14ac:dyDescent="0.3">
      <c r="B113" s="32"/>
      <c r="C113" s="33"/>
      <c r="D113" s="27" t="s">
        <v>38</v>
      </c>
      <c r="E113" s="31">
        <v>0</v>
      </c>
      <c r="F113" s="31">
        <v>0</v>
      </c>
      <c r="G113" s="31">
        <v>0</v>
      </c>
      <c r="H113" s="31">
        <f>H64</f>
        <v>1</v>
      </c>
      <c r="I113" s="31"/>
      <c r="J113" s="31"/>
      <c r="K113" s="31"/>
      <c r="L113" s="31"/>
      <c r="M113" s="31"/>
      <c r="N113" s="31"/>
      <c r="O113" s="31"/>
      <c r="P113" s="31"/>
      <c r="Q113" s="31">
        <f t="shared" si="7"/>
        <v>1</v>
      </c>
    </row>
    <row r="114" spans="2:17" s="10" customFormat="1" ht="19.5" customHeight="1" x14ac:dyDescent="0.3">
      <c r="B114" s="32"/>
      <c r="C114" s="33"/>
      <c r="D114" s="27" t="s">
        <v>61</v>
      </c>
      <c r="E114" s="31">
        <f t="shared" ref="E114:F114" si="19">E91+E101</f>
        <v>609</v>
      </c>
      <c r="F114" s="31">
        <f t="shared" si="19"/>
        <v>616</v>
      </c>
      <c r="G114" s="31">
        <f>G91+G101</f>
        <v>981</v>
      </c>
      <c r="H114" s="31">
        <f>H91+H101</f>
        <v>847</v>
      </c>
      <c r="I114" s="31"/>
      <c r="J114" s="31"/>
      <c r="K114" s="31"/>
      <c r="L114" s="31"/>
      <c r="M114" s="31"/>
      <c r="N114" s="31"/>
      <c r="O114" s="31"/>
      <c r="P114" s="31"/>
      <c r="Q114" s="31">
        <f t="shared" si="7"/>
        <v>3053</v>
      </c>
    </row>
    <row r="115" spans="2:17" s="10" customFormat="1" ht="19.5" customHeight="1" x14ac:dyDescent="0.3">
      <c r="B115" s="32"/>
      <c r="C115" s="33"/>
      <c r="D115" s="27" t="s">
        <v>49</v>
      </c>
      <c r="E115" s="31">
        <f t="shared" ref="E115:F115" si="20">E65+E74+E82+E92+E102</f>
        <v>1772</v>
      </c>
      <c r="F115" s="31">
        <f t="shared" si="20"/>
        <v>1775</v>
      </c>
      <c r="G115" s="31">
        <f>G65+G74+G82+G92+G102</f>
        <v>2121</v>
      </c>
      <c r="H115" s="31">
        <f>H65+H74+H82+H92+H102</f>
        <v>2487</v>
      </c>
      <c r="I115" s="31"/>
      <c r="J115" s="31"/>
      <c r="K115" s="31"/>
      <c r="L115" s="31"/>
      <c r="M115" s="31"/>
      <c r="N115" s="31"/>
      <c r="O115" s="31"/>
      <c r="P115" s="31"/>
      <c r="Q115" s="31">
        <f t="shared" si="7"/>
        <v>8155</v>
      </c>
    </row>
    <row r="116" spans="2:17" s="10" customFormat="1" ht="19.5" customHeight="1" x14ac:dyDescent="0.3">
      <c r="B116" s="32"/>
      <c r="C116" s="33"/>
      <c r="D116" s="27" t="s">
        <v>62</v>
      </c>
      <c r="E116" s="31">
        <f t="shared" ref="E116:F116" si="21">E93+E103</f>
        <v>1096</v>
      </c>
      <c r="F116" s="31">
        <f t="shared" si="21"/>
        <v>1214</v>
      </c>
      <c r="G116" s="31">
        <f>G93+G103</f>
        <v>1696</v>
      </c>
      <c r="H116" s="31">
        <f>H93+H103</f>
        <v>1599</v>
      </c>
      <c r="I116" s="31"/>
      <c r="J116" s="31"/>
      <c r="K116" s="31"/>
      <c r="L116" s="31"/>
      <c r="M116" s="31"/>
      <c r="N116" s="31"/>
      <c r="O116" s="31"/>
      <c r="P116" s="31"/>
      <c r="Q116" s="31">
        <f t="shared" si="7"/>
        <v>5605</v>
      </c>
    </row>
    <row r="117" spans="2:17" s="10" customFormat="1" ht="19.5" customHeight="1" x14ac:dyDescent="0.3">
      <c r="B117" s="25"/>
      <c r="C117" s="26" t="s">
        <v>41</v>
      </c>
      <c r="D117" s="27"/>
      <c r="E117" s="39">
        <f t="shared" ref="E117:F117" si="22">E66+E75+E83+E94+E104</f>
        <v>27</v>
      </c>
      <c r="F117" s="39">
        <f t="shared" si="22"/>
        <v>18</v>
      </c>
      <c r="G117" s="39">
        <f>G66+G75+G83+G94+G104</f>
        <v>32</v>
      </c>
      <c r="H117" s="39">
        <f>H66+H75+H83+H94+H104</f>
        <v>52</v>
      </c>
      <c r="I117" s="39"/>
      <c r="J117" s="39"/>
      <c r="K117" s="39"/>
      <c r="L117" s="39"/>
      <c r="M117" s="39"/>
      <c r="N117" s="39"/>
      <c r="O117" s="39"/>
      <c r="P117" s="39"/>
      <c r="Q117" s="39">
        <f t="shared" si="7"/>
        <v>129</v>
      </c>
    </row>
    <row r="118" spans="2:17" s="10" customFormat="1" ht="19.5" customHeight="1" x14ac:dyDescent="0.3">
      <c r="B118" s="21" t="s">
        <v>65</v>
      </c>
      <c r="C118" s="66"/>
      <c r="D118" s="23"/>
      <c r="E118" s="46">
        <f t="shared" ref="E118:F118" si="23">E119+E126</f>
        <v>1179</v>
      </c>
      <c r="F118" s="46">
        <f t="shared" si="23"/>
        <v>1306</v>
      </c>
      <c r="G118" s="46">
        <f>G119+G126</f>
        <v>1959</v>
      </c>
      <c r="H118" s="46">
        <f>H119+H126</f>
        <v>2049</v>
      </c>
      <c r="I118" s="46"/>
      <c r="J118" s="46"/>
      <c r="K118" s="46"/>
      <c r="L118" s="46"/>
      <c r="M118" s="46"/>
      <c r="N118" s="46"/>
      <c r="O118" s="46"/>
      <c r="P118" s="46"/>
      <c r="Q118" s="46">
        <f t="shared" si="7"/>
        <v>6493</v>
      </c>
    </row>
    <row r="119" spans="2:17" s="10" customFormat="1" ht="19.5" customHeight="1" x14ac:dyDescent="0.3">
      <c r="B119" s="25"/>
      <c r="C119" s="26" t="s">
        <v>17</v>
      </c>
      <c r="D119" s="27"/>
      <c r="E119" s="39">
        <f t="shared" ref="E119:F119" si="24">E120+E121+E124+E122+E123+E125</f>
        <v>1115</v>
      </c>
      <c r="F119" s="39">
        <f t="shared" si="24"/>
        <v>1208</v>
      </c>
      <c r="G119" s="39">
        <f>G120+G121+G124+G122+G123+G125</f>
        <v>1888</v>
      </c>
      <c r="H119" s="39">
        <f>H120+H121+H124+H122+H123+H125</f>
        <v>1988</v>
      </c>
      <c r="I119" s="39"/>
      <c r="J119" s="39"/>
      <c r="K119" s="39"/>
      <c r="L119" s="39"/>
      <c r="M119" s="39"/>
      <c r="N119" s="39"/>
      <c r="O119" s="39"/>
      <c r="P119" s="39"/>
      <c r="Q119" s="39">
        <f t="shared" si="7"/>
        <v>6199</v>
      </c>
    </row>
    <row r="120" spans="2:17" s="10" customFormat="1" ht="19.5" customHeight="1" x14ac:dyDescent="0.3">
      <c r="B120" s="25"/>
      <c r="C120" s="67"/>
      <c r="D120" s="27" t="s">
        <v>54</v>
      </c>
      <c r="E120" s="31">
        <v>169</v>
      </c>
      <c r="F120" s="31">
        <v>191</v>
      </c>
      <c r="G120" s="31">
        <v>172</v>
      </c>
      <c r="H120" s="31">
        <v>215</v>
      </c>
      <c r="I120" s="31"/>
      <c r="J120" s="31"/>
      <c r="K120" s="31"/>
      <c r="L120" s="31"/>
      <c r="M120" s="31"/>
      <c r="N120" s="31"/>
      <c r="O120" s="31"/>
      <c r="P120" s="31"/>
      <c r="Q120" s="31">
        <f t="shared" si="7"/>
        <v>747</v>
      </c>
    </row>
    <row r="121" spans="2:17" s="10" customFormat="1" ht="19.5" customHeight="1" x14ac:dyDescent="0.3">
      <c r="B121" s="25"/>
      <c r="C121" s="67"/>
      <c r="D121" s="27" t="s">
        <v>47</v>
      </c>
      <c r="E121" s="31">
        <v>100</v>
      </c>
      <c r="F121" s="31">
        <v>64</v>
      </c>
      <c r="G121" s="31">
        <v>232</v>
      </c>
      <c r="H121" s="31">
        <v>306</v>
      </c>
      <c r="I121" s="31"/>
      <c r="J121" s="31"/>
      <c r="K121" s="31"/>
      <c r="L121" s="31"/>
      <c r="M121" s="31"/>
      <c r="N121" s="31"/>
      <c r="O121" s="31"/>
      <c r="P121" s="31"/>
      <c r="Q121" s="31">
        <f t="shared" si="7"/>
        <v>702</v>
      </c>
    </row>
    <row r="122" spans="2:17" s="10" customFormat="1" ht="19.5" customHeight="1" x14ac:dyDescent="0.3">
      <c r="B122" s="25"/>
      <c r="C122" s="67"/>
      <c r="D122" s="27" t="s">
        <v>56</v>
      </c>
      <c r="E122" s="31">
        <v>461</v>
      </c>
      <c r="F122" s="31">
        <v>530</v>
      </c>
      <c r="G122" s="31">
        <v>831</v>
      </c>
      <c r="H122" s="31">
        <v>861</v>
      </c>
      <c r="I122" s="31"/>
      <c r="J122" s="31"/>
      <c r="K122" s="31"/>
      <c r="L122" s="31"/>
      <c r="M122" s="31"/>
      <c r="N122" s="31"/>
      <c r="O122" s="31"/>
      <c r="P122" s="31"/>
      <c r="Q122" s="31">
        <f t="shared" si="7"/>
        <v>2683</v>
      </c>
    </row>
    <row r="123" spans="2:17" s="10" customFormat="1" ht="19.5" customHeight="1" x14ac:dyDescent="0.3">
      <c r="B123" s="25"/>
      <c r="C123" s="67"/>
      <c r="D123" s="27" t="s">
        <v>61</v>
      </c>
      <c r="E123" s="31">
        <v>15</v>
      </c>
      <c r="F123" s="31">
        <v>15</v>
      </c>
      <c r="G123" s="31">
        <v>37</v>
      </c>
      <c r="H123" s="31">
        <v>71</v>
      </c>
      <c r="I123" s="31"/>
      <c r="J123" s="31"/>
      <c r="K123" s="31"/>
      <c r="L123" s="31"/>
      <c r="M123" s="31"/>
      <c r="N123" s="31"/>
      <c r="O123" s="31"/>
      <c r="P123" s="31"/>
      <c r="Q123" s="31">
        <f t="shared" si="7"/>
        <v>138</v>
      </c>
    </row>
    <row r="124" spans="2:17" s="10" customFormat="1" ht="19.5" customHeight="1" x14ac:dyDescent="0.3">
      <c r="B124" s="25"/>
      <c r="C124" s="67"/>
      <c r="D124" s="27" t="s">
        <v>49</v>
      </c>
      <c r="E124" s="31">
        <v>339</v>
      </c>
      <c r="F124" s="31">
        <v>373</v>
      </c>
      <c r="G124" s="31">
        <v>591</v>
      </c>
      <c r="H124" s="31">
        <v>484</v>
      </c>
      <c r="I124" s="31"/>
      <c r="J124" s="31"/>
      <c r="K124" s="31"/>
      <c r="L124" s="31"/>
      <c r="M124" s="31"/>
      <c r="N124" s="31"/>
      <c r="O124" s="31"/>
      <c r="P124" s="31"/>
      <c r="Q124" s="31">
        <f t="shared" si="7"/>
        <v>1787</v>
      </c>
    </row>
    <row r="125" spans="2:17" s="10" customFormat="1" ht="19.5" customHeight="1" x14ac:dyDescent="0.3">
      <c r="B125" s="68"/>
      <c r="C125" s="69"/>
      <c r="D125" s="70" t="s">
        <v>62</v>
      </c>
      <c r="E125" s="38">
        <v>31</v>
      </c>
      <c r="F125" s="38">
        <v>35</v>
      </c>
      <c r="G125" s="38">
        <v>25</v>
      </c>
      <c r="H125" s="38">
        <v>51</v>
      </c>
      <c r="I125" s="38"/>
      <c r="J125" s="38"/>
      <c r="K125" s="38"/>
      <c r="L125" s="38"/>
      <c r="M125" s="38"/>
      <c r="N125" s="38"/>
      <c r="O125" s="38"/>
      <c r="P125" s="38"/>
      <c r="Q125" s="38">
        <f t="shared" si="7"/>
        <v>142</v>
      </c>
    </row>
    <row r="126" spans="2:17" s="10" customFormat="1" ht="19.5" customHeight="1" x14ac:dyDescent="0.3">
      <c r="B126" s="41"/>
      <c r="C126" s="42" t="s">
        <v>41</v>
      </c>
      <c r="D126" s="43"/>
      <c r="E126" s="45">
        <v>64</v>
      </c>
      <c r="F126" s="45">
        <v>98</v>
      </c>
      <c r="G126" s="45">
        <v>71</v>
      </c>
      <c r="H126" s="45">
        <v>61</v>
      </c>
      <c r="I126" s="45"/>
      <c r="J126" s="45"/>
      <c r="K126" s="45"/>
      <c r="L126" s="45"/>
      <c r="M126" s="45"/>
      <c r="N126" s="45"/>
      <c r="O126" s="45"/>
      <c r="P126" s="45"/>
      <c r="Q126" s="45">
        <f t="shared" si="7"/>
        <v>294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dos Anjos Oliveira</dc:creator>
  <cp:lastModifiedBy>Rafael dos Anjos Oliveira</cp:lastModifiedBy>
  <dcterms:created xsi:type="dcterms:W3CDTF">2026-05-07T19:30:28Z</dcterms:created>
  <dcterms:modified xsi:type="dcterms:W3CDTF">2026-05-07T19:33:10Z</dcterms:modified>
</cp:coreProperties>
</file>